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ink/ink6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Lakasfelujitasunk.hu/lakasfelujitas-pest.hu/"/>
    </mc:Choice>
  </mc:AlternateContent>
  <bookViews>
    <workbookView xWindow="0" yWindow="0" windowWidth="16200" windowHeight="4770" tabRatio="614"/>
  </bookViews>
  <sheets>
    <sheet name="Összesítés" sheetId="1" r:id="rId1"/>
    <sheet name="Díj" sheetId="2" r:id="rId2"/>
    <sheet name="Anyag" sheetId="3" r:id="rId3"/>
  </sheets>
  <definedNames>
    <definedName name="_xlnm.Print_Area" localSheetId="2">Anyag!$A$1:$F$213</definedName>
    <definedName name="_xlnm.Print_Area" localSheetId="1">Díj!$A$1:$H$182</definedName>
    <definedName name="_xlnm.Print_Area" localSheetId="0">Összesítés!$A$3:$G$32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G151" i="2"/>
  <c r="G164" i="2"/>
  <c r="G184" i="2"/>
  <c r="G185" i="2"/>
  <c r="E226" i="3"/>
  <c r="H184" i="2"/>
  <c r="E184" i="2"/>
  <c r="F184" i="2"/>
  <c r="H163" i="2"/>
  <c r="E163" i="2"/>
  <c r="F163" i="2"/>
  <c r="H19" i="2"/>
  <c r="E19" i="2"/>
  <c r="F19" i="2"/>
  <c r="G116" i="2"/>
  <c r="H116" i="2"/>
  <c r="E116" i="2"/>
  <c r="F116" i="2"/>
  <c r="H115" i="2"/>
  <c r="E115" i="2"/>
  <c r="F115" i="2"/>
  <c r="G114" i="2"/>
  <c r="H114" i="2"/>
  <c r="E114" i="2"/>
  <c r="F114" i="2"/>
  <c r="H113" i="2"/>
  <c r="E113" i="2"/>
  <c r="F113" i="2"/>
  <c r="G179" i="2"/>
  <c r="G44" i="2"/>
  <c r="J101" i="3"/>
  <c r="J104" i="3"/>
  <c r="H111" i="2"/>
  <c r="G112" i="2"/>
  <c r="H112" i="2"/>
  <c r="H94" i="2"/>
  <c r="E112" i="2"/>
  <c r="F112" i="2"/>
  <c r="E111" i="2"/>
  <c r="F111" i="2"/>
  <c r="E33" i="3"/>
  <c r="F33" i="3"/>
  <c r="E34" i="3"/>
  <c r="F34" i="3"/>
  <c r="E37" i="3"/>
  <c r="F37" i="3"/>
  <c r="E38" i="3"/>
  <c r="F38" i="3"/>
  <c r="E32" i="3"/>
  <c r="G18" i="2"/>
  <c r="G22" i="2"/>
  <c r="J22" i="2"/>
  <c r="E22" i="2"/>
  <c r="F22" i="2"/>
  <c r="E18" i="2"/>
  <c r="F18" i="2"/>
  <c r="H18" i="2"/>
  <c r="E40" i="3"/>
  <c r="E119" i="3"/>
  <c r="G134" i="2"/>
  <c r="J134" i="2"/>
  <c r="G180" i="2"/>
  <c r="C15" i="2"/>
  <c r="E214" i="3"/>
  <c r="H179" i="2"/>
  <c r="J180" i="2"/>
  <c r="H134" i="3"/>
  <c r="G128" i="2"/>
  <c r="E120" i="3"/>
  <c r="H120" i="3"/>
  <c r="E105" i="3"/>
  <c r="C92" i="3"/>
  <c r="E92" i="3"/>
  <c r="H92" i="3"/>
  <c r="J94" i="3"/>
  <c r="L94" i="3"/>
  <c r="M94" i="3"/>
  <c r="N94" i="3"/>
  <c r="E75" i="3"/>
  <c r="F77" i="3"/>
  <c r="J77" i="3"/>
  <c r="L77" i="3"/>
  <c r="M77" i="3"/>
  <c r="N77" i="3"/>
  <c r="H72" i="3"/>
  <c r="L70" i="3"/>
  <c r="M70" i="3"/>
  <c r="N70" i="3"/>
  <c r="G56" i="2"/>
  <c r="J56" i="2"/>
  <c r="E56" i="2"/>
  <c r="F56" i="2"/>
  <c r="C96" i="2"/>
  <c r="C97" i="2"/>
  <c r="C98" i="2"/>
  <c r="C99" i="2"/>
  <c r="C100" i="2"/>
  <c r="B108" i="2"/>
  <c r="C80" i="2"/>
  <c r="C79" i="2"/>
  <c r="G58" i="2"/>
  <c r="J58" i="2"/>
  <c r="E58" i="2"/>
  <c r="F58" i="2"/>
  <c r="G31" i="2"/>
  <c r="K31" i="2"/>
  <c r="G16" i="2"/>
  <c r="G10" i="2"/>
  <c r="G154" i="2"/>
  <c r="G135" i="2"/>
  <c r="G136" i="2"/>
  <c r="G137" i="2"/>
  <c r="H119" i="3"/>
  <c r="H75" i="3"/>
  <c r="E196" i="3"/>
  <c r="E14" i="3"/>
  <c r="H74" i="2"/>
  <c r="H21" i="2"/>
  <c r="H10" i="2"/>
  <c r="G11" i="2"/>
  <c r="H11" i="2"/>
  <c r="G12" i="2"/>
  <c r="H12" i="2"/>
  <c r="G13" i="2"/>
  <c r="H13" i="2"/>
  <c r="H14" i="2"/>
  <c r="G15" i="2"/>
  <c r="H15" i="2"/>
  <c r="H16" i="2"/>
  <c r="H17" i="2"/>
  <c r="H9" i="2"/>
  <c r="G190" i="2"/>
  <c r="G189" i="2"/>
  <c r="G186" i="2"/>
  <c r="G181" i="2"/>
  <c r="H185" i="2"/>
  <c r="H178" i="2"/>
  <c r="C19" i="1"/>
  <c r="E179" i="2"/>
  <c r="F217" i="3"/>
  <c r="E221" i="3"/>
  <c r="H222" i="3"/>
  <c r="E102" i="3"/>
  <c r="H104" i="3"/>
  <c r="E91" i="3"/>
  <c r="H91" i="3"/>
  <c r="E95" i="3"/>
  <c r="H95" i="3"/>
  <c r="E94" i="3"/>
  <c r="H94" i="3"/>
  <c r="J91" i="3"/>
  <c r="L91" i="3"/>
  <c r="M91" i="3"/>
  <c r="N91" i="3"/>
  <c r="E76" i="3"/>
  <c r="L57" i="3"/>
  <c r="M57" i="3"/>
  <c r="N57" i="3"/>
  <c r="O57" i="3"/>
  <c r="H74" i="3"/>
  <c r="E70" i="3"/>
  <c r="E58" i="3"/>
  <c r="E56" i="3"/>
  <c r="E52" i="3"/>
  <c r="E36" i="3"/>
  <c r="E35" i="3"/>
  <c r="F179" i="2"/>
  <c r="E80" i="2"/>
  <c r="G57" i="2"/>
  <c r="E57" i="2"/>
  <c r="F57" i="2"/>
  <c r="G133" i="2"/>
  <c r="G132" i="2"/>
  <c r="E133" i="2"/>
  <c r="F133" i="2"/>
  <c r="E134" i="2"/>
  <c r="F134" i="2"/>
  <c r="G55" i="2"/>
  <c r="J55" i="2"/>
  <c r="E55" i="2"/>
  <c r="F55" i="2"/>
  <c r="G80" i="2"/>
  <c r="J80" i="2"/>
  <c r="G79" i="2"/>
  <c r="J79" i="2"/>
  <c r="G78" i="2"/>
  <c r="E78" i="2"/>
  <c r="F78" i="2"/>
  <c r="E77" i="2"/>
  <c r="F77" i="2"/>
  <c r="G77" i="2"/>
  <c r="J77" i="2"/>
  <c r="G76" i="2"/>
  <c r="G54" i="2"/>
  <c r="E54" i="2"/>
  <c r="F54" i="2"/>
  <c r="G46" i="2"/>
  <c r="G48" i="2"/>
  <c r="G49" i="2"/>
  <c r="G50" i="2"/>
  <c r="G23" i="2"/>
  <c r="J78" i="2"/>
  <c r="B107" i="2"/>
  <c r="C17" i="2"/>
  <c r="E79" i="2"/>
  <c r="J57" i="2"/>
  <c r="J154" i="2"/>
  <c r="B104" i="2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C95" i="2"/>
  <c r="C103" i="3"/>
  <c r="D103" i="3"/>
  <c r="J181" i="2"/>
  <c r="J186" i="2"/>
  <c r="J189" i="2"/>
  <c r="J190" i="2"/>
  <c r="G159" i="2"/>
  <c r="J159" i="2"/>
  <c r="G161" i="2"/>
  <c r="J161" i="2"/>
  <c r="H162" i="2"/>
  <c r="J165" i="2"/>
  <c r="G166" i="2"/>
  <c r="G167" i="2"/>
  <c r="J167" i="2"/>
  <c r="G168" i="2"/>
  <c r="J168" i="2"/>
  <c r="G169" i="2"/>
  <c r="J169" i="2"/>
  <c r="G170" i="2"/>
  <c r="J133" i="2"/>
  <c r="J137" i="2"/>
  <c r="J132" i="2"/>
  <c r="J128" i="2"/>
  <c r="J129" i="2"/>
  <c r="J23" i="2"/>
  <c r="E170" i="2"/>
  <c r="F170" i="2"/>
  <c r="E169" i="2"/>
  <c r="F169" i="2"/>
  <c r="E137" i="2"/>
  <c r="F137" i="2"/>
  <c r="E48" i="2"/>
  <c r="F48" i="2"/>
  <c r="F80" i="2"/>
  <c r="H48" i="2"/>
  <c r="D107" i="3"/>
  <c r="H70" i="3"/>
  <c r="E50" i="2"/>
  <c r="F50" i="2"/>
  <c r="H50" i="2"/>
  <c r="E53" i="2"/>
  <c r="F53" i="2"/>
  <c r="G53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30" i="2"/>
  <c r="E31" i="2"/>
  <c r="F31" i="2"/>
  <c r="G35" i="2"/>
  <c r="H60" i="2"/>
  <c r="G141" i="2"/>
  <c r="H146" i="2"/>
  <c r="H147" i="2"/>
  <c r="J155" i="2"/>
  <c r="J166" i="2"/>
  <c r="G171" i="2"/>
  <c r="J171" i="2"/>
  <c r="G172" i="2"/>
  <c r="G173" i="2"/>
  <c r="G174" i="2"/>
  <c r="D9" i="3"/>
  <c r="F9" i="3"/>
  <c r="D10" i="3"/>
  <c r="F10" i="3"/>
  <c r="D11" i="3"/>
  <c r="F11" i="3"/>
  <c r="E17" i="3"/>
  <c r="F17" i="3"/>
  <c r="E18" i="3"/>
  <c r="F18" i="3"/>
  <c r="E19" i="3"/>
  <c r="F19" i="3"/>
  <c r="E20" i="3"/>
  <c r="F20" i="3"/>
  <c r="E21" i="3"/>
  <c r="F21" i="3"/>
  <c r="E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F44" i="3"/>
  <c r="F45" i="3"/>
  <c r="F46" i="3"/>
  <c r="E79" i="3"/>
  <c r="E10" i="1"/>
  <c r="D124" i="3"/>
  <c r="F124" i="3"/>
  <c r="D125" i="3"/>
  <c r="F125" i="3"/>
  <c r="D126" i="3"/>
  <c r="F126" i="3"/>
  <c r="D127" i="3"/>
  <c r="F127" i="3"/>
  <c r="D128" i="3"/>
  <c r="F128" i="3"/>
  <c r="D129" i="3"/>
  <c r="F129" i="3"/>
  <c r="D130" i="3"/>
  <c r="F130" i="3"/>
  <c r="D131" i="3"/>
  <c r="F131" i="3"/>
  <c r="D132" i="3"/>
  <c r="F132" i="3"/>
  <c r="D133" i="3"/>
  <c r="F133" i="3"/>
  <c r="D137" i="3"/>
  <c r="F137" i="3"/>
  <c r="D138" i="3"/>
  <c r="F138" i="3"/>
  <c r="D139" i="3"/>
  <c r="F139" i="3"/>
  <c r="D140" i="3"/>
  <c r="F140" i="3"/>
  <c r="D141" i="3"/>
  <c r="F141" i="3"/>
  <c r="D142" i="3"/>
  <c r="F142" i="3"/>
  <c r="D143" i="3"/>
  <c r="F143" i="3"/>
  <c r="D144" i="3"/>
  <c r="F144" i="3"/>
  <c r="D145" i="3"/>
  <c r="F145" i="3"/>
  <c r="D146" i="3"/>
  <c r="F146" i="3"/>
  <c r="D147" i="3"/>
  <c r="F147" i="3"/>
  <c r="D148" i="3"/>
  <c r="F148" i="3"/>
  <c r="D149" i="3"/>
  <c r="F149" i="3"/>
  <c r="D150" i="3"/>
  <c r="F150" i="3"/>
  <c r="D151" i="3"/>
  <c r="F151" i="3"/>
  <c r="E154" i="3"/>
  <c r="E15" i="1"/>
  <c r="D166" i="3"/>
  <c r="F166" i="3"/>
  <c r="D167" i="3"/>
  <c r="F167" i="3"/>
  <c r="D168" i="3"/>
  <c r="F168" i="3"/>
  <c r="D169" i="3"/>
  <c r="F169" i="3"/>
  <c r="D170" i="3"/>
  <c r="F170" i="3"/>
  <c r="D171" i="3"/>
  <c r="F171" i="3"/>
  <c r="D172" i="3"/>
  <c r="F172" i="3"/>
  <c r="D173" i="3"/>
  <c r="F173" i="3"/>
  <c r="D174" i="3"/>
  <c r="F174" i="3"/>
  <c r="D175" i="3"/>
  <c r="F175" i="3"/>
  <c r="D176" i="3"/>
  <c r="F176" i="3"/>
  <c r="D182" i="3"/>
  <c r="F182" i="3"/>
  <c r="D183" i="3"/>
  <c r="F183" i="3"/>
  <c r="D184" i="3"/>
  <c r="F184" i="3"/>
  <c r="D185" i="3"/>
  <c r="F185" i="3"/>
  <c r="D186" i="3"/>
  <c r="F186" i="3"/>
  <c r="D187" i="3"/>
  <c r="F187" i="3"/>
  <c r="D188" i="3"/>
  <c r="F188" i="3"/>
  <c r="D189" i="3"/>
  <c r="F189" i="3"/>
  <c r="D190" i="3"/>
  <c r="F190" i="3"/>
  <c r="D191" i="3"/>
  <c r="F191" i="3"/>
  <c r="D192" i="3"/>
  <c r="F192" i="3"/>
  <c r="D193" i="3"/>
  <c r="F193" i="3"/>
  <c r="D194" i="3"/>
  <c r="F194" i="3"/>
  <c r="D15" i="3"/>
  <c r="D16" i="3"/>
  <c r="D17" i="3"/>
  <c r="D18" i="3"/>
  <c r="D19" i="3"/>
  <c r="D20" i="3"/>
  <c r="D21" i="3"/>
  <c r="D22" i="3"/>
  <c r="E159" i="2"/>
  <c r="F159" i="2"/>
  <c r="E160" i="2"/>
  <c r="F160" i="2"/>
  <c r="E161" i="2"/>
  <c r="E162" i="2"/>
  <c r="F162" i="2"/>
  <c r="E164" i="2"/>
  <c r="F164" i="2"/>
  <c r="E165" i="2"/>
  <c r="F165" i="2"/>
  <c r="E166" i="2"/>
  <c r="F166" i="2"/>
  <c r="E167" i="2"/>
  <c r="F167" i="2"/>
  <c r="E168" i="2"/>
  <c r="F168" i="2"/>
  <c r="E180" i="2"/>
  <c r="E181" i="2"/>
  <c r="F181" i="2"/>
  <c r="E182" i="2"/>
  <c r="F182" i="2"/>
  <c r="E183" i="2"/>
  <c r="F183" i="2"/>
  <c r="E185" i="2"/>
  <c r="F185" i="2"/>
  <c r="E186" i="2"/>
  <c r="F186" i="2"/>
  <c r="E187" i="2"/>
  <c r="F187" i="2"/>
  <c r="E188" i="2"/>
  <c r="F188" i="2"/>
  <c r="D50" i="3"/>
  <c r="D51" i="3"/>
  <c r="D52" i="3"/>
  <c r="D53" i="3"/>
  <c r="D54" i="3"/>
  <c r="D55" i="3"/>
  <c r="D56" i="3"/>
  <c r="D57" i="3"/>
  <c r="D58" i="3"/>
  <c r="L101" i="3"/>
  <c r="M101" i="3"/>
  <c r="N101" i="3"/>
  <c r="E96" i="2"/>
  <c r="F96" i="2"/>
  <c r="G101" i="2"/>
  <c r="J101" i="2"/>
  <c r="F215" i="3"/>
  <c r="D215" i="3"/>
  <c r="D197" i="3"/>
  <c r="H16" i="3"/>
  <c r="E128" i="2"/>
  <c r="F128" i="2"/>
  <c r="G43" i="2"/>
  <c r="H43" i="2"/>
  <c r="K13" i="2"/>
  <c r="M13" i="2"/>
  <c r="N13" i="2"/>
  <c r="O13" i="2"/>
  <c r="P14" i="2"/>
  <c r="J135" i="2"/>
  <c r="J136" i="2"/>
  <c r="H131" i="2"/>
  <c r="C69" i="2"/>
  <c r="E69" i="2"/>
  <c r="F69" i="2"/>
  <c r="C63" i="2"/>
  <c r="C64" i="2"/>
  <c r="C62" i="2"/>
  <c r="E62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23" i="2"/>
  <c r="F23" i="2"/>
  <c r="E24" i="2"/>
  <c r="F24" i="2"/>
  <c r="E25" i="2"/>
  <c r="F25" i="2"/>
  <c r="E26" i="2"/>
  <c r="F26" i="2"/>
  <c r="E27" i="2"/>
  <c r="F27" i="2"/>
  <c r="E43" i="2"/>
  <c r="F43" i="2"/>
  <c r="E44" i="2"/>
  <c r="F44" i="2"/>
  <c r="E45" i="2"/>
  <c r="F45" i="2"/>
  <c r="E46" i="2"/>
  <c r="F46" i="2"/>
  <c r="E47" i="2"/>
  <c r="F47" i="2"/>
  <c r="E49" i="2"/>
  <c r="F49" i="2"/>
  <c r="E61" i="2"/>
  <c r="F61" i="2"/>
  <c r="E65" i="2"/>
  <c r="F65" i="2"/>
  <c r="E66" i="2"/>
  <c r="F66" i="2"/>
  <c r="E67" i="2"/>
  <c r="F67" i="2"/>
  <c r="E68" i="2"/>
  <c r="F68" i="2"/>
  <c r="E75" i="2"/>
  <c r="F75" i="2"/>
  <c r="E76" i="2"/>
  <c r="F76" i="2"/>
  <c r="C71" i="2"/>
  <c r="C72" i="2"/>
  <c r="E102" i="2"/>
  <c r="F102" i="2"/>
  <c r="E103" i="2"/>
  <c r="F103" i="2"/>
  <c r="E124" i="2"/>
  <c r="E125" i="2"/>
  <c r="F125" i="2"/>
  <c r="E126" i="2"/>
  <c r="F126" i="2"/>
  <c r="E127" i="2"/>
  <c r="F127" i="2"/>
  <c r="E132" i="2"/>
  <c r="F132" i="2"/>
  <c r="E135" i="2"/>
  <c r="F135" i="2"/>
  <c r="E136" i="2"/>
  <c r="F136" i="2"/>
  <c r="E140" i="2"/>
  <c r="F140" i="2"/>
  <c r="E141" i="2"/>
  <c r="F141" i="2"/>
  <c r="E144" i="2"/>
  <c r="F144" i="2"/>
  <c r="E145" i="2"/>
  <c r="F145" i="2"/>
  <c r="E146" i="2"/>
  <c r="F146" i="2"/>
  <c r="E147" i="2"/>
  <c r="F147" i="2"/>
  <c r="E153" i="2"/>
  <c r="F153" i="2"/>
  <c r="E154" i="2"/>
  <c r="F154" i="2"/>
  <c r="E155" i="2"/>
  <c r="F155" i="2"/>
  <c r="D33" i="3"/>
  <c r="D34" i="3"/>
  <c r="D35" i="3"/>
  <c r="D36" i="3"/>
  <c r="D37" i="3"/>
  <c r="D38" i="3"/>
  <c r="D39" i="3"/>
  <c r="D40" i="3"/>
  <c r="D41" i="3"/>
  <c r="D42" i="3"/>
  <c r="D43" i="3"/>
  <c r="D70" i="3"/>
  <c r="K85" i="3"/>
  <c r="B80" i="3"/>
  <c r="D80" i="3"/>
  <c r="K84" i="3"/>
  <c r="B81" i="3"/>
  <c r="D82" i="3"/>
  <c r="D83" i="3"/>
  <c r="D84" i="3"/>
  <c r="D91" i="3"/>
  <c r="D94" i="3"/>
  <c r="D95" i="3"/>
  <c r="D96" i="3"/>
  <c r="D97" i="3"/>
  <c r="D102" i="3"/>
  <c r="D104" i="3"/>
  <c r="D105" i="3"/>
  <c r="D106" i="3"/>
  <c r="D119" i="3"/>
  <c r="D120" i="3"/>
  <c r="D121" i="3"/>
  <c r="D122" i="3"/>
  <c r="D123" i="3"/>
  <c r="D155" i="3"/>
  <c r="D156" i="3"/>
  <c r="D157" i="3"/>
  <c r="D158" i="3"/>
  <c r="D162" i="3"/>
  <c r="D198" i="3"/>
  <c r="D199" i="3"/>
  <c r="D216" i="3"/>
  <c r="D217" i="3"/>
  <c r="D218" i="3"/>
  <c r="D219" i="3"/>
  <c r="D220" i="3"/>
  <c r="D221" i="3"/>
  <c r="D222" i="3"/>
  <c r="D223" i="3"/>
  <c r="D224" i="3"/>
  <c r="D225" i="3"/>
  <c r="D227" i="3"/>
  <c r="D228" i="3"/>
  <c r="D229" i="3"/>
  <c r="C70" i="2"/>
  <c r="E70" i="2"/>
  <c r="F70" i="2"/>
  <c r="K87" i="3"/>
  <c r="E87" i="3"/>
  <c r="H87" i="3"/>
  <c r="D87" i="3"/>
  <c r="K86" i="3"/>
  <c r="D86" i="3"/>
  <c r="E86" i="3"/>
  <c r="H86" i="3"/>
  <c r="K81" i="3"/>
  <c r="K82" i="3"/>
  <c r="K83" i="3"/>
  <c r="K80" i="3"/>
  <c r="K10" i="2"/>
  <c r="M10" i="2"/>
  <c r="M31" i="2"/>
  <c r="K16" i="2"/>
  <c r="M16" i="2"/>
  <c r="G124" i="2"/>
  <c r="J124" i="2"/>
  <c r="G125" i="2"/>
  <c r="J125" i="2"/>
  <c r="G126" i="2"/>
  <c r="J126" i="2"/>
  <c r="E83" i="3"/>
  <c r="H83" i="3"/>
  <c r="G67" i="2"/>
  <c r="A3" i="1"/>
  <c r="E81" i="3"/>
  <c r="G68" i="2"/>
  <c r="G66" i="2"/>
  <c r="G65" i="2"/>
  <c r="G26" i="2"/>
  <c r="E150" i="3"/>
  <c r="E151" i="3"/>
  <c r="D152" i="3"/>
  <c r="F152" i="3"/>
  <c r="E152" i="3"/>
  <c r="E15" i="3"/>
  <c r="H15" i="3"/>
  <c r="E159" i="3"/>
  <c r="H159" i="3"/>
  <c r="H109" i="3"/>
  <c r="H110" i="3"/>
  <c r="H111" i="3"/>
  <c r="H112" i="3"/>
  <c r="H113" i="3"/>
  <c r="H114" i="3"/>
  <c r="H115" i="3"/>
  <c r="F107" i="3"/>
  <c r="H108" i="3"/>
  <c r="H105" i="3"/>
  <c r="H102" i="3"/>
  <c r="E96" i="3"/>
  <c r="H96" i="3"/>
  <c r="E89" i="3"/>
  <c r="E97" i="3"/>
  <c r="H97" i="3"/>
  <c r="E149" i="3"/>
  <c r="E148" i="3"/>
  <c r="H59" i="3"/>
  <c r="H60" i="3"/>
  <c r="H61" i="3"/>
  <c r="H62" i="3"/>
  <c r="H63" i="3"/>
  <c r="H64" i="3"/>
  <c r="H65" i="3"/>
  <c r="H66" i="3"/>
  <c r="H67" i="3"/>
  <c r="F58" i="3"/>
  <c r="K15" i="2"/>
  <c r="K12" i="2"/>
  <c r="G96" i="2"/>
  <c r="J96" i="2"/>
  <c r="G120" i="2"/>
  <c r="E120" i="2"/>
  <c r="F120" i="2"/>
  <c r="G119" i="2"/>
  <c r="E119" i="2"/>
  <c r="F119" i="2"/>
  <c r="G118" i="2"/>
  <c r="E118" i="2"/>
  <c r="F118" i="2"/>
  <c r="H44" i="2"/>
  <c r="H45" i="2"/>
  <c r="H46" i="2"/>
  <c r="H47" i="2"/>
  <c r="H42" i="2"/>
  <c r="C8" i="1"/>
  <c r="H163" i="3"/>
  <c r="H156" i="3"/>
  <c r="H157" i="3"/>
  <c r="H158" i="3"/>
  <c r="F103" i="3"/>
  <c r="H44" i="3"/>
  <c r="H45" i="3"/>
  <c r="H46" i="3"/>
  <c r="H47" i="3"/>
  <c r="E123" i="3"/>
  <c r="H123" i="3"/>
  <c r="E124" i="3"/>
  <c r="H124" i="3"/>
  <c r="E125" i="3"/>
  <c r="H125" i="3"/>
  <c r="E126" i="3"/>
  <c r="H126" i="3"/>
  <c r="E127" i="3"/>
  <c r="H127" i="3"/>
  <c r="E128" i="3"/>
  <c r="H128" i="3"/>
  <c r="E129" i="3"/>
  <c r="H129" i="3"/>
  <c r="E130" i="3"/>
  <c r="H130" i="3"/>
  <c r="E131" i="3"/>
  <c r="H131" i="3"/>
  <c r="E132" i="3"/>
  <c r="H132" i="3"/>
  <c r="E133" i="3"/>
  <c r="H133" i="3"/>
  <c r="G103" i="2"/>
  <c r="G102" i="2"/>
  <c r="J72" i="3"/>
  <c r="F156" i="2"/>
  <c r="G145" i="2"/>
  <c r="D159" i="3"/>
  <c r="G34" i="2"/>
  <c r="G36" i="2"/>
  <c r="G37" i="2"/>
  <c r="G38" i="2"/>
  <c r="G39" i="2"/>
  <c r="G40" i="2"/>
  <c r="B3" i="1"/>
  <c r="G182" i="2"/>
  <c r="J182" i="2"/>
  <c r="J75" i="2"/>
  <c r="G140" i="2"/>
  <c r="E230" i="3"/>
  <c r="E229" i="3"/>
  <c r="E228" i="3"/>
  <c r="E227" i="3"/>
  <c r="E225" i="3"/>
  <c r="H225" i="3"/>
  <c r="E224" i="3"/>
  <c r="H224" i="3"/>
  <c r="E223" i="3"/>
  <c r="H223" i="3"/>
  <c r="H221" i="3"/>
  <c r="H216" i="3"/>
  <c r="E162" i="3"/>
  <c r="H162" i="3"/>
  <c r="E155" i="3"/>
  <c r="H155" i="3"/>
  <c r="E147" i="3"/>
  <c r="E146" i="3"/>
  <c r="E145" i="3"/>
  <c r="E144" i="3"/>
  <c r="E143" i="3"/>
  <c r="E142" i="3"/>
  <c r="E141" i="3"/>
  <c r="E140" i="3"/>
  <c r="E139" i="3"/>
  <c r="E138" i="3"/>
  <c r="E137" i="3"/>
  <c r="E122" i="3"/>
  <c r="H122" i="3"/>
  <c r="E121" i="3"/>
  <c r="H121" i="3"/>
  <c r="F57" i="3"/>
  <c r="F56" i="3"/>
  <c r="E55" i="3"/>
  <c r="F55" i="3"/>
  <c r="F54" i="3"/>
  <c r="F53" i="3"/>
  <c r="F52" i="3"/>
  <c r="E51" i="3"/>
  <c r="F51" i="3"/>
  <c r="E50" i="3"/>
  <c r="F50" i="3"/>
  <c r="E43" i="3"/>
  <c r="H42" i="3"/>
  <c r="E41" i="3"/>
  <c r="H40" i="3"/>
  <c r="E39" i="3"/>
  <c r="H39" i="3"/>
  <c r="H36" i="3"/>
  <c r="H35" i="3"/>
  <c r="E29" i="3"/>
  <c r="E28" i="3"/>
  <c r="E27" i="3"/>
  <c r="E26" i="3"/>
  <c r="E25" i="3"/>
  <c r="E24" i="3"/>
  <c r="E23" i="3"/>
  <c r="G27" i="2"/>
  <c r="G25" i="2"/>
  <c r="G24" i="2"/>
  <c r="G33" i="2"/>
  <c r="G32" i="2"/>
  <c r="J30" i="2"/>
  <c r="J49" i="2"/>
  <c r="J54" i="2"/>
  <c r="J76" i="2"/>
  <c r="G127" i="2"/>
  <c r="J127" i="2"/>
  <c r="G144" i="2"/>
  <c r="G153" i="2"/>
  <c r="J153" i="2"/>
  <c r="G176" i="2"/>
  <c r="J176" i="2"/>
  <c r="G175" i="2"/>
  <c r="J175" i="2"/>
  <c r="G160" i="2"/>
  <c r="G192" i="2"/>
  <c r="J192" i="2"/>
  <c r="G191" i="2"/>
  <c r="J191" i="2"/>
  <c r="G188" i="2"/>
  <c r="J188" i="2"/>
  <c r="G187" i="2"/>
  <c r="J187" i="2"/>
  <c r="G183" i="2"/>
  <c r="J183" i="2"/>
  <c r="J156" i="2"/>
  <c r="E189" i="2"/>
  <c r="F189" i="2"/>
  <c r="E190" i="2"/>
  <c r="F190" i="2"/>
  <c r="E191" i="2"/>
  <c r="F191" i="2"/>
  <c r="E192" i="2"/>
  <c r="F192" i="2"/>
  <c r="A2" i="3"/>
  <c r="D59" i="3"/>
  <c r="F59" i="3"/>
  <c r="D60" i="3"/>
  <c r="F60" i="3"/>
  <c r="D61" i="3"/>
  <c r="F61" i="3"/>
  <c r="D62" i="3"/>
  <c r="F62" i="3"/>
  <c r="D63" i="3"/>
  <c r="F63" i="3"/>
  <c r="D64" i="3"/>
  <c r="F64" i="3"/>
  <c r="D65" i="3"/>
  <c r="F65" i="3"/>
  <c r="D66" i="3"/>
  <c r="F66" i="3"/>
  <c r="D67" i="3"/>
  <c r="F67" i="3"/>
  <c r="L215" i="3"/>
  <c r="M215" i="3"/>
  <c r="N215" i="3"/>
  <c r="O215" i="3"/>
  <c r="L73" i="3"/>
  <c r="M73" i="3"/>
  <c r="N73" i="3"/>
  <c r="G61" i="2"/>
  <c r="H82" i="3"/>
  <c r="D214" i="3"/>
  <c r="E84" i="3"/>
  <c r="H84" i="3"/>
  <c r="E80" i="3"/>
  <c r="E85" i="3"/>
  <c r="H85" i="3"/>
  <c r="D85" i="3"/>
  <c r="E49" i="3"/>
  <c r="E8" i="1"/>
  <c r="F180" i="2"/>
  <c r="F178" i="2"/>
  <c r="A178" i="2"/>
  <c r="B19" i="1"/>
  <c r="E7" i="1"/>
  <c r="A9" i="2"/>
  <c r="B5" i="1"/>
  <c r="F73" i="3"/>
  <c r="F52" i="2"/>
  <c r="E52" i="2"/>
  <c r="A52" i="2"/>
  <c r="B9" i="1"/>
  <c r="E63" i="2"/>
  <c r="F63" i="2"/>
  <c r="D49" i="3"/>
  <c r="J120" i="2"/>
  <c r="E71" i="2"/>
  <c r="F71" i="2"/>
  <c r="D32" i="3"/>
  <c r="J144" i="2"/>
  <c r="J27" i="2"/>
  <c r="J173" i="2"/>
  <c r="J172" i="2"/>
  <c r="J145" i="2"/>
  <c r="J103" i="2"/>
  <c r="H123" i="2"/>
  <c r="J67" i="2"/>
  <c r="C6" i="1"/>
  <c r="J25" i="2"/>
  <c r="J119" i="2"/>
  <c r="J68" i="2"/>
  <c r="J102" i="2"/>
  <c r="C10" i="1"/>
  <c r="J31" i="2"/>
  <c r="J160" i="2"/>
  <c r="J32" i="2"/>
  <c r="J140" i="2"/>
  <c r="J37" i="2"/>
  <c r="J174" i="2"/>
  <c r="J33" i="2"/>
  <c r="J36" i="2"/>
  <c r="J65" i="2"/>
  <c r="L104" i="3"/>
  <c r="M104" i="3"/>
  <c r="N104" i="3"/>
  <c r="J61" i="2"/>
  <c r="J24" i="2"/>
  <c r="J34" i="2"/>
  <c r="J26" i="2"/>
  <c r="J66" i="2"/>
  <c r="H141" i="2"/>
  <c r="H139" i="2"/>
  <c r="A14" i="3"/>
  <c r="D6" i="1"/>
  <c r="G71" i="2"/>
  <c r="A136" i="3"/>
  <c r="D14" i="1"/>
  <c r="D136" i="3"/>
  <c r="A143" i="2"/>
  <c r="B16" i="1"/>
  <c r="J40" i="2"/>
  <c r="G70" i="2"/>
  <c r="A139" i="2"/>
  <c r="B15" i="1"/>
  <c r="E139" i="2"/>
  <c r="E118" i="3"/>
  <c r="E13" i="1"/>
  <c r="E136" i="3"/>
  <c r="E14" i="1"/>
  <c r="J38" i="2"/>
  <c r="G69" i="2"/>
  <c r="D154" i="3"/>
  <c r="E8" i="3"/>
  <c r="E5" i="1"/>
  <c r="D14" i="3"/>
  <c r="J39" i="2"/>
  <c r="D161" i="3"/>
  <c r="A118" i="3"/>
  <c r="D13" i="1"/>
  <c r="H143" i="2"/>
  <c r="A32" i="3"/>
  <c r="D7" i="1"/>
  <c r="A21" i="2"/>
  <c r="F139" i="2"/>
  <c r="A131" i="2"/>
  <c r="B14" i="1"/>
  <c r="F143" i="2"/>
  <c r="E9" i="2"/>
  <c r="E101" i="2"/>
  <c r="F101" i="2"/>
  <c r="J35" i="2"/>
  <c r="E29" i="2"/>
  <c r="F9" i="2"/>
  <c r="A123" i="2"/>
  <c r="B13" i="1"/>
  <c r="D226" i="3"/>
  <c r="D213" i="3"/>
  <c r="F226" i="3"/>
  <c r="E213" i="3"/>
  <c r="E19" i="1"/>
  <c r="E158" i="2"/>
  <c r="D76" i="3"/>
  <c r="H76" i="3"/>
  <c r="G72" i="2"/>
  <c r="E72" i="2"/>
  <c r="F72" i="2"/>
  <c r="F79" i="2"/>
  <c r="F74" i="2"/>
  <c r="P16" i="2"/>
  <c r="N16" i="2"/>
  <c r="O16" i="2"/>
  <c r="P17" i="2"/>
  <c r="E64" i="2"/>
  <c r="F64" i="2"/>
  <c r="G64" i="2"/>
  <c r="P31" i="2"/>
  <c r="N31" i="2"/>
  <c r="O31" i="2"/>
  <c r="F131" i="2"/>
  <c r="F62" i="2"/>
  <c r="E178" i="2"/>
  <c r="E131" i="2"/>
  <c r="E21" i="2"/>
  <c r="P13" i="2"/>
  <c r="E123" i="2"/>
  <c r="G63" i="2"/>
  <c r="F124" i="2"/>
  <c r="F123" i="2"/>
  <c r="E143" i="2"/>
  <c r="F161" i="2"/>
  <c r="F30" i="2"/>
  <c r="F29" i="2"/>
  <c r="A29" i="2"/>
  <c r="B7" i="1"/>
  <c r="G62" i="2"/>
  <c r="G99" i="2"/>
  <c r="J99" i="2"/>
  <c r="N10" i="2"/>
  <c r="O10" i="2"/>
  <c r="P11" i="2"/>
  <c r="A49" i="3"/>
  <c r="D8" i="1"/>
  <c r="F42" i="2"/>
  <c r="E97" i="2"/>
  <c r="F97" i="2"/>
  <c r="G97" i="2"/>
  <c r="J97" i="2"/>
  <c r="E197" i="3"/>
  <c r="D81" i="3"/>
  <c r="D79" i="3"/>
  <c r="H81" i="3"/>
  <c r="H80" i="3"/>
  <c r="E6" i="1"/>
  <c r="O73" i="3"/>
  <c r="E161" i="3"/>
  <c r="E16" i="1"/>
  <c r="A154" i="3"/>
  <c r="D15" i="1"/>
  <c r="D118" i="3"/>
  <c r="A161" i="3"/>
  <c r="D16" i="1"/>
  <c r="H214" i="3"/>
  <c r="A8" i="3"/>
  <c r="D5" i="1"/>
  <c r="A196" i="3"/>
  <c r="D18" i="1"/>
  <c r="D196" i="3"/>
  <c r="E42" i="2"/>
  <c r="A42" i="2"/>
  <c r="B8" i="1"/>
  <c r="H52" i="2"/>
  <c r="H29" i="2"/>
  <c r="F71" i="3"/>
  <c r="E69" i="3"/>
  <c r="E9" i="1"/>
  <c r="D71" i="3"/>
  <c r="H197" i="3"/>
  <c r="E18" i="1"/>
  <c r="B6" i="1"/>
  <c r="C5" i="1"/>
  <c r="A79" i="3"/>
  <c r="D10" i="1"/>
  <c r="A74" i="2"/>
  <c r="B11" i="1"/>
  <c r="E74" i="2"/>
  <c r="C14" i="1"/>
  <c r="J70" i="2"/>
  <c r="C16" i="1"/>
  <c r="J69" i="2"/>
  <c r="J63" i="2"/>
  <c r="J71" i="2"/>
  <c r="J62" i="2"/>
  <c r="J64" i="2"/>
  <c r="J72" i="2"/>
  <c r="C15" i="1"/>
  <c r="C13" i="1"/>
  <c r="F13" i="1"/>
  <c r="E100" i="2"/>
  <c r="F100" i="2"/>
  <c r="G100" i="2"/>
  <c r="J100" i="2"/>
  <c r="C11" i="1"/>
  <c r="F21" i="2"/>
  <c r="E99" i="2"/>
  <c r="F99" i="2"/>
  <c r="A213" i="3"/>
  <c r="D19" i="1"/>
  <c r="P20" i="2"/>
  <c r="P29" i="2"/>
  <c r="C151" i="2"/>
  <c r="G95" i="2"/>
  <c r="J95" i="2"/>
  <c r="E95" i="2"/>
  <c r="F95" i="2"/>
  <c r="A60" i="2"/>
  <c r="B10" i="1"/>
  <c r="E60" i="2"/>
  <c r="D73" i="3"/>
  <c r="C152" i="2"/>
  <c r="C180" i="3"/>
  <c r="E151" i="2"/>
  <c r="F151" i="2"/>
  <c r="C9" i="1"/>
  <c r="C7" i="1"/>
  <c r="P21" i="2"/>
  <c r="E98" i="2"/>
  <c r="G98" i="2"/>
  <c r="J98" i="2"/>
  <c r="C12" i="1"/>
  <c r="E11" i="1"/>
  <c r="H151" i="2"/>
  <c r="H152" i="2"/>
  <c r="H150" i="2"/>
  <c r="C17" i="1"/>
  <c r="E152" i="2"/>
  <c r="F98" i="2"/>
  <c r="F94" i="2"/>
  <c r="E94" i="2"/>
  <c r="A94" i="2"/>
  <c r="F152" i="2"/>
  <c r="F150" i="2"/>
  <c r="E150" i="2"/>
  <c r="A150" i="2"/>
  <c r="B17" i="1"/>
  <c r="B12" i="1"/>
  <c r="G16" i="1"/>
  <c r="C181" i="3"/>
  <c r="D181" i="3"/>
  <c r="E180" i="3"/>
  <c r="F180" i="3"/>
  <c r="F158" i="2"/>
  <c r="F15" i="1"/>
  <c r="F6" i="1"/>
  <c r="G14" i="1"/>
  <c r="F9" i="1"/>
  <c r="O104" i="3"/>
  <c r="F11" i="1"/>
  <c r="A158" i="2"/>
  <c r="B18" i="1"/>
  <c r="B22" i="1"/>
  <c r="B21" i="1"/>
  <c r="F10" i="1"/>
  <c r="G10" i="1"/>
  <c r="G15" i="1"/>
  <c r="G7" i="1"/>
  <c r="D77" i="3"/>
  <c r="F5" i="1"/>
  <c r="F14" i="1"/>
  <c r="G8" i="1"/>
  <c r="F7" i="1"/>
  <c r="G13" i="1"/>
  <c r="G19" i="1"/>
  <c r="F19" i="1"/>
  <c r="G6" i="1"/>
  <c r="F16" i="1"/>
  <c r="G5" i="1"/>
  <c r="D92" i="3"/>
  <c r="O91" i="3"/>
  <c r="C90" i="3"/>
  <c r="F8" i="1"/>
  <c r="O101" i="3"/>
  <c r="E181" i="3"/>
  <c r="F181" i="3"/>
  <c r="C74" i="3"/>
  <c r="D74" i="3"/>
  <c r="O77" i="3"/>
  <c r="D72" i="3"/>
  <c r="O70" i="3"/>
  <c r="O94" i="3"/>
  <c r="C93" i="3"/>
  <c r="D180" i="3"/>
  <c r="G18" i="1"/>
  <c r="D69" i="3"/>
  <c r="A69" i="3"/>
  <c r="E93" i="3"/>
  <c r="H93" i="3"/>
  <c r="D93" i="3"/>
  <c r="D100" i="3"/>
  <c r="F100" i="3"/>
  <c r="E179" i="3"/>
  <c r="A179" i="3"/>
  <c r="D17" i="1"/>
  <c r="G17" i="1"/>
  <c r="D179" i="3"/>
  <c r="F101" i="3"/>
  <c r="D101" i="3"/>
  <c r="E90" i="3"/>
  <c r="H90" i="3"/>
  <c r="D90" i="3"/>
  <c r="E99" i="3"/>
  <c r="E12" i="1"/>
  <c r="F12" i="1"/>
  <c r="H7" i="3"/>
  <c r="D9" i="1"/>
  <c r="E17" i="1"/>
  <c r="A89" i="3"/>
  <c r="D11" i="1"/>
  <c r="G11" i="1"/>
  <c r="D89" i="3"/>
  <c r="A99" i="3"/>
  <c r="D12" i="1"/>
  <c r="G12" i="1"/>
  <c r="D99" i="3"/>
  <c r="D3" i="3"/>
  <c r="G9" i="1"/>
  <c r="D22" i="1"/>
  <c r="B3" i="3"/>
  <c r="F17" i="1"/>
  <c r="E22" i="1"/>
  <c r="D21" i="1"/>
  <c r="F21" i="1"/>
  <c r="F23" i="1"/>
  <c r="F24" i="1"/>
  <c r="H164" i="2"/>
  <c r="H158" i="2"/>
  <c r="C18" i="1"/>
  <c r="J7" i="2"/>
  <c r="C22" i="1"/>
  <c r="F22" i="1"/>
  <c r="E27" i="1"/>
  <c r="F18" i="1"/>
</calcChain>
</file>

<file path=xl/comments1.xml><?xml version="1.0" encoding="utf-8"?>
<comments xmlns="http://schemas.openxmlformats.org/spreadsheetml/2006/main">
  <authors>
    <author>tc={3E46EB7C-4594-49B3-BBB9-8E0A85F28730}</author>
    <author>tc={D47B3258-C2B6-4795-94FA-B777CE860A96}</author>
  </authors>
  <commentList>
    <comment ref="C15" authorId="0" shapeId="0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Nem biztos hogy kell</t>
        </r>
      </text>
    </comment>
    <comment ref="C42" authorId="1" shapeId="0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??</t>
        </r>
      </text>
    </comment>
  </commentList>
</comments>
</file>

<file path=xl/sharedStrings.xml><?xml version="1.0" encoding="utf-8"?>
<sst xmlns="http://schemas.openxmlformats.org/spreadsheetml/2006/main" count="658" uniqueCount="367">
  <si>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</si>
  <si>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</si>
  <si>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</si>
  <si>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t>várható Anyagköltségek</t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</si>
  <si>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</si>
  <si>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t>AKTUÁLIS összeg</t>
  </si>
  <si>
    <t>összesen</t>
  </si>
  <si>
    <t>Bontások</t>
  </si>
  <si>
    <t>Fűtés és Gázvezeték kiépítés</t>
  </si>
  <si>
    <t>Vízvezeték kiépítés</t>
  </si>
  <si>
    <t>Villany szerelés</t>
  </si>
  <si>
    <t>Aljzatbeton, Falak, Vakolatok</t>
  </si>
  <si>
    <t>Galéria</t>
  </si>
  <si>
    <t>Burkolatok</t>
  </si>
  <si>
    <t>Festés, tapétázás</t>
  </si>
  <si>
    <t>Mázolás</t>
  </si>
  <si>
    <t>Szerelvényezés, beüzemelés</t>
  </si>
  <si>
    <t>Füstgáz elvezetés</t>
  </si>
  <si>
    <t xml:space="preserve"> Hitelesítések </t>
  </si>
  <si>
    <t>Sitt, kezelés,  elszállítás</t>
  </si>
  <si>
    <t>Kimaradt</t>
  </si>
  <si>
    <t>Keletkezni látszik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</si>
  <si>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</si>
  <si>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http://www.lakasfelujitasunk.hu/anyagbeszerzes/</t>
  </si>
  <si>
    <t>Biztonsági tartalék</t>
  </si>
  <si>
    <t>tartalék összesen, amiről még nem tudjuk, mire kell….</t>
  </si>
  <si>
    <t>aktuális, nettó/bruttó</t>
  </si>
  <si>
    <t>alap</t>
  </si>
  <si>
    <t>AKTUÁLIS</t>
  </si>
  <si>
    <t xml:space="preserve">tervezett nettó/bruttó </t>
  </si>
  <si>
    <t>Fontos informciók a költségvetéshez:</t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</si>
  <si>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</si>
  <si>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</si>
  <si>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t>KÖLTSÉGKÁLÓVAL</t>
  </si>
  <si>
    <t>http://lakasfelujitasunk.hu/felmeres.html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</si>
  <si>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</si>
  <si>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felvett:</t>
  </si>
  <si>
    <t>dátum:</t>
  </si>
  <si>
    <t>megjegyzés:</t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</si>
  <si>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</si>
  <si>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utalva</t>
  </si>
  <si>
    <t>1210 0011 -   1776 0328  -  0000 0000</t>
  </si>
  <si>
    <t>költségvetési</t>
  </si>
  <si>
    <t>AuraColor265</t>
  </si>
  <si>
    <t>szerződési</t>
  </si>
  <si>
    <t>Díjkalkuláció</t>
  </si>
  <si>
    <t xml:space="preserve">Kérem, minden számot összegzést Ön is ellenőrizzen, </t>
  </si>
  <si>
    <t>Bármilyen számszaki hiba előfordulhat!</t>
  </si>
  <si>
    <t>auracolor@hotmail.com  Tóth Róbert +3630 68 00 444</t>
  </si>
  <si>
    <t>Gyakoriak az összegzési hibák!</t>
  </si>
  <si>
    <t>Aktuális munkadíj kedvezménnyel nettó összesen:</t>
  </si>
  <si>
    <t>Kezdéskor ezt az oszlopot kinullázzuk, majd ahogy készülnek a dolgok, újra visszaírjuk.</t>
  </si>
  <si>
    <t>kedvezmény nélkül: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</si>
  <si>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</si>
  <si>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alapár,</t>
  </si>
  <si>
    <t>tervezett mennyiség,</t>
  </si>
  <si>
    <t>annyi mint:</t>
  </si>
  <si>
    <t>tervezett összeg</t>
  </si>
  <si>
    <t>valóságos mennyiség,</t>
  </si>
  <si>
    <t>aktuális</t>
  </si>
  <si>
    <t>Hátra van még...</t>
  </si>
  <si>
    <t>Ft/m2, Ft/m, Ft/db</t>
  </si>
  <si>
    <t>m2, m, db</t>
  </si>
  <si>
    <t>KÉSZ</t>
  </si>
  <si>
    <t>padló</t>
  </si>
  <si>
    <t>vastagság</t>
  </si>
  <si>
    <t>térfogat</t>
  </si>
  <si>
    <t>súly 1,6 kg/lit</t>
  </si>
  <si>
    <t>csomagolva</t>
  </si>
  <si>
    <t>konténer lazaságú térfogat</t>
  </si>
  <si>
    <t>hidegpadló bontás</t>
  </si>
  <si>
    <t>fal bontása</t>
  </si>
  <si>
    <t>ha mondjuk 27 zsák egy m3, akkor: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</si>
  <si>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darabok, mondjuk…</t>
    </r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</si>
  <si>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</si>
  <si>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gázcsõ megszüntetés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</si>
  <si>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 csempe bontása </t>
    </r>
    <r>
      <rPr>
        <b/>
        <sz val="12"/>
        <color indexed="10"/>
        <rFont val="Arial"/>
        <family val="2"/>
        <charset val="238"/>
      </rPr>
      <t>mondjuk</t>
    </r>
  </si>
  <si>
    <t>laminált parketta bontása</t>
  </si>
  <si>
    <t>tapéta bontása</t>
  </si>
  <si>
    <t>ajtó bontás</t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</si>
  <si>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</si>
  <si>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elkészült mennyiség,</t>
  </si>
  <si>
    <t>bontási sitt összesen:</t>
  </si>
  <si>
    <t>Zsák:</t>
  </si>
  <si>
    <t>radiátor csomagolás, levetel, felrakás</t>
  </si>
  <si>
    <t>gázkonvektor megszüntetés, fal javítás</t>
  </si>
  <si>
    <t>temperáló padlófűtés kialakítása</t>
  </si>
  <si>
    <t>radiátor kiállás, törölköző szárító</t>
  </si>
  <si>
    <t>gázkazán  installálás</t>
  </si>
  <si>
    <t>klíma előkészítés, csövek beépítése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</si>
  <si>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</si>
  <si>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mennyiség,</t>
  </si>
  <si>
    <t>plusz építési sitt + ajtók tokok</t>
  </si>
  <si>
    <t>az összesen:</t>
  </si>
  <si>
    <t>stang elzárás</t>
  </si>
  <si>
    <t>laminált bontása</t>
  </si>
  <si>
    <r>
      <t>új Megszámolható Kiállások, csapok, lefolyók,</t>
    </r>
    <r>
      <rPr>
        <sz val="12"/>
        <color rgb="FFFF0000"/>
        <rFont val="Arial"/>
        <family val="2"/>
        <charset val="238"/>
      </rPr>
      <t xml:space="preserve"> 3mosdó, 2mosógép, 3kádzuhany,</t>
    </r>
    <r>
      <rPr>
        <sz val="12"/>
        <rFont val="Arial"/>
        <family val="2"/>
        <charset val="238"/>
      </rPr>
      <t xml:space="preserve"> 4wckézmosóval, 3konyha, 2bojler</t>
    </r>
  </si>
  <si>
    <t>wc FELSŐtartály kiépítése</t>
  </si>
  <si>
    <t>vízóra áthelyezés</t>
  </si>
  <si>
    <t>vízszűrő kiépítés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</si>
  <si>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</si>
  <si>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r>
      <t xml:space="preserve">konyha erős </t>
    </r>
    <r>
      <rPr>
        <b/>
        <sz val="12"/>
        <color rgb="FFFF0000"/>
        <rFont val="Arial"/>
        <family val="2"/>
        <charset val="238"/>
      </rPr>
      <t>INDUKCIÓS</t>
    </r>
    <r>
      <rPr>
        <sz val="12"/>
        <rFont val="Arial"/>
        <family val="2"/>
        <charset val="238"/>
      </rPr>
      <t xml:space="preserve"> vezeték külön vezeték kiépítése</t>
    </r>
  </si>
  <si>
    <t>konnektor helyek kiképzése</t>
  </si>
  <si>
    <t>világitás, két kapcsolóval</t>
  </si>
  <si>
    <t>spott lámpa</t>
  </si>
  <si>
    <t>világitás, egy kapcsolóval</t>
  </si>
  <si>
    <t>komunikációs kiállás, dupla vezetékkel</t>
  </si>
  <si>
    <t>led szalagok életrekeltése</t>
  </si>
  <si>
    <t>biztosítéktábla, ujra szerelése, Fi relével</t>
  </si>
  <si>
    <t>réteg</t>
  </si>
  <si>
    <t>álmenyezet, a konyhában</t>
  </si>
  <si>
    <t>strang kartonozása</t>
  </si>
  <si>
    <t>egész fürdőszoba vízszigetelése</t>
  </si>
  <si>
    <t>egész fürdőszoba aljzatkiegyenlítése</t>
  </si>
  <si>
    <t>bontott csempe festhető fallá varázslása</t>
  </si>
  <si>
    <t>belső ajtó csere</t>
  </si>
  <si>
    <t>fémszerkezet építése</t>
  </si>
  <si>
    <t>rozszdagátlás, alapozás 2 rtg.</t>
  </si>
  <si>
    <t>Osb lapozás</t>
  </si>
  <si>
    <t>kartonozás</t>
  </si>
  <si>
    <t>korlát speciális ritka rácsos korlát</t>
  </si>
  <si>
    <t>lépcső lapok, csiszolása, lakkozása, telepítése (átlagos,  egyszerű lépcső)</t>
  </si>
  <si>
    <t>plusz gerendázás, lábak</t>
  </si>
  <si>
    <t>egyszerű lapos acél létra, vagy lépcső burkolatlan, anyagostul, deszkák nélkül, https://auracolor.hu/galeria-lepcsok/</t>
  </si>
  <si>
    <t>látszó fém részek lakkozása, 2 rtg.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</si>
  <si>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</si>
  <si>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karton lebontása, sittelése</t>
  </si>
  <si>
    <t>laminált parketta rakása, szegélyezve</t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</si>
  <si>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</si>
  <si>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t>fürdőszoba csempézés?</t>
  </si>
  <si>
    <t>padló wc-fürdő</t>
  </si>
  <si>
    <t>konyha padló</t>
  </si>
  <si>
    <t>konyha csempe mondjuk</t>
  </si>
  <si>
    <t>fugázás</t>
  </si>
  <si>
    <t>lamináltparketta lerakás</t>
  </si>
  <si>
    <t>wc, padló javítás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</si>
  <si>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</si>
  <si>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általános apró javítás a falakon</t>
  </si>
  <si>
    <r>
      <t xml:space="preserve">glettelés 2 rtg. telibe </t>
    </r>
    <r>
      <rPr>
        <b/>
        <sz val="12"/>
        <color indexed="10"/>
        <rFont val="Arial"/>
        <family val="2"/>
        <charset val="238"/>
      </rPr>
      <t>kétszer</t>
    </r>
  </si>
  <si>
    <t>csiszolás</t>
  </si>
  <si>
    <t>tapadóhídazás</t>
  </si>
  <si>
    <t>festés</t>
  </si>
  <si>
    <t>fleckelés (apró hibák javítása az első festés után)</t>
  </si>
  <si>
    <t>világító karton festése</t>
  </si>
  <si>
    <t>színhatár képzés</t>
  </si>
  <si>
    <t>tapétázás</t>
  </si>
  <si>
    <t>mennyezetek</t>
  </si>
  <si>
    <t>nappali fala</t>
  </si>
  <si>
    <t>konyha-előtér fala</t>
  </si>
  <si>
    <t>wc-fürdő fala</t>
  </si>
  <si>
    <t>fél szoba fala</t>
  </si>
  <si>
    <t>egyenesítés  sarok élek</t>
  </si>
  <si>
    <t>egyenesítés felületsík</t>
  </si>
  <si>
    <t>függőlegesítés</t>
  </si>
  <si>
    <t>Ajtókat cseréljük</t>
  </si>
  <si>
    <t>tok mázolás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</si>
  <si>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</si>
  <si>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élhető 2rtg. mázolás</t>
  </si>
  <si>
    <t>magas mimőségű 3 rtg. Új alapon.</t>
  </si>
  <si>
    <t>cső mázolás</t>
  </si>
  <si>
    <t xml:space="preserve">tervezett összeg </t>
  </si>
  <si>
    <r>
      <t>Víz szerelvényezés, lámpa, Wc, darálós wc, öblírótő tartály, csapok,  szifonok, szaniterek, fali tárgyak (számolható darabok) mondjuk…</t>
    </r>
    <r>
      <rPr>
        <b/>
        <sz val="12"/>
        <rFont val="Arial"/>
        <family val="2"/>
        <charset val="238"/>
      </rPr>
      <t>pontosítani...</t>
    </r>
  </si>
  <si>
    <r>
      <t>Villany szerelvényezés (az összes megszámolható darab, konnektor,  kapcsolók, sarokcsapok, …</t>
    </r>
    <r>
      <rPr>
        <b/>
        <sz val="12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</si>
  <si>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r>
      <t>végső nagy szöszmötölés, kb. 4 nap egy-két ember (</t>
    </r>
    <r>
      <rPr>
        <b/>
        <sz val="12"/>
        <rFont val="Arial"/>
        <family val="2"/>
        <charset val="238"/>
      </rPr>
      <t>kisebb-nagyobb hibák javítása, elmaradások pótlása, tételesen nem szereplő apró feladatok elvégzése.</t>
    </r>
    <r>
      <rPr>
        <sz val="12"/>
        <rFont val="Arial"/>
        <family val="2"/>
        <charset val="238"/>
      </rPr>
      <t>)</t>
    </r>
  </si>
  <si>
    <t>bojler felszerelés</t>
  </si>
  <si>
    <t>beépített wc beépítése</t>
  </si>
  <si>
    <t>hangszórk beszerelése</t>
  </si>
  <si>
    <t>kémény kialakítása Turbó, vagy kondenzációs kazánhoz, csövek hossza</t>
  </si>
  <si>
    <t>egyéb füstgáz elvezetési munkálatokhoz kapcsolódó tevékenységek</t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</si>
  <si>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</si>
  <si>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vízóra csere hitelesíttetés ügyintézése</t>
  </si>
  <si>
    <t>Kazán garanciás beüzemelés intézése</t>
  </si>
  <si>
    <t>Sitt konténerezés vagy zsákolás</t>
  </si>
  <si>
    <r>
      <rPr>
        <b/>
        <sz val="12"/>
        <rFont val="Arial"/>
        <family val="2"/>
        <charset val="238"/>
      </rPr>
      <t>sitt,</t>
    </r>
    <r>
      <rPr>
        <sz val="12"/>
        <rFont val="Arial"/>
        <family val="2"/>
        <charset val="238"/>
      </rPr>
      <t xml:space="preserve"> kihordás, liftezés</t>
    </r>
  </si>
  <si>
    <r>
      <rPr>
        <b/>
        <sz val="12"/>
        <rFont val="Arial"/>
        <family val="2"/>
        <charset val="238"/>
      </rPr>
      <t>sitt kezelés,</t>
    </r>
    <r>
      <rPr>
        <sz val="12"/>
        <rFont val="Arial"/>
        <family val="2"/>
        <charset val="238"/>
      </rPr>
      <t xml:space="preserve"> zsákolás, takarítás</t>
    </r>
  </si>
  <si>
    <t>csiga felépítés, bérlet</t>
  </si>
  <si>
    <t>anyag feltermelés liftezgetve</t>
  </si>
  <si>
    <t>wc mögötti strang bútorlap burkolat kialakítása</t>
  </si>
  <si>
    <t>Jófogáson vett konyha beépítése, közepes bonyolultság mellett</t>
  </si>
  <si>
    <t>padlóváltók beragasztása szilikon anyagostul</t>
  </si>
  <si>
    <t>3 ezret beszéltünk meg Viberen</t>
  </si>
  <si>
    <t>4db LED</t>
  </si>
  <si>
    <t>dugulás, szar túrás</t>
  </si>
  <si>
    <t>dugulás, helyreállítás</t>
  </si>
  <si>
    <t>csap telep csempeváltoztatás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</si>
  <si>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</si>
  <si>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t>Összesített horonyvágás BETONBA  (utólag látszik, közösen felmérni)</t>
  </si>
  <si>
    <t>Összesített horonyhelyettesítés, SZEGŐLÉC alá  (utólag látszik, közösen felmérni)</t>
  </si>
  <si>
    <t>padló szegélyezés vágott lapokkal</t>
  </si>
  <si>
    <t>repedésmentesítés üvegfátyol felhasználásával</t>
  </si>
  <si>
    <t>parkett szegélyezés</t>
  </si>
  <si>
    <t>festő élvédők</t>
  </si>
  <si>
    <t xml:space="preserve">ragasztott takarás </t>
  </si>
  <si>
    <t xml:space="preserve">több rétegû ragasztott takarás </t>
  </si>
  <si>
    <t>rejtett világítás akna, mélyedés kiképzés, kb.</t>
  </si>
  <si>
    <t xml:space="preserve"> sarok, fal hely restauration</t>
  </si>
  <si>
    <t>csempe élvédõk</t>
  </si>
  <si>
    <t>vakolat leszakadás</t>
  </si>
  <si>
    <t xml:space="preserve"> hálós élvédõ rakása</t>
  </si>
  <si>
    <t>Anyagszükséglet Becslése</t>
  </si>
  <si>
    <t>Kérem, minden számot összegzést Ön is ellemőrizzen, Bármilyen számszaki hiba előfordulhat!</t>
  </si>
  <si>
    <t>tervezett beszerzések</t>
  </si>
  <si>
    <t>várható bruttó anyagköltség összesen:</t>
  </si>
  <si>
    <t>Aktuális beszerzések</t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</si>
  <si>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</si>
  <si>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</si>
  <si>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fontos tudnivalók:</t>
  </si>
  <si>
    <t>http://lakasfelujitasunk.hu/anyagbeszerzes.html</t>
  </si>
  <si>
    <t>Bontás anyagai…</t>
  </si>
  <si>
    <t>egységár</t>
  </si>
  <si>
    <t>mennyiség</t>
  </si>
  <si>
    <t>aktuális beszerzés</t>
  </si>
  <si>
    <t>Hátra van még…</t>
  </si>
  <si>
    <t>sör hegyek a por ellen….:)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</si>
  <si>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</si>
  <si>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tervezett mennyiség</t>
  </si>
  <si>
    <t>Tervezett összeg</t>
  </si>
  <si>
    <t>Aktuális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</si>
  <si>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</si>
  <si>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r>
      <t>vagy csak</t>
    </r>
    <r>
      <rPr>
        <sz val="12"/>
        <color rgb="FFFF0000"/>
        <rFont val="Arial"/>
        <family val="2"/>
        <charset val="238"/>
      </rPr>
      <t xml:space="preserve"> villanyos is létezik felébe kerül Obiban</t>
    </r>
  </si>
  <si>
    <t>kazán áthelyezés hmm.. Idomok megszámolni</t>
  </si>
  <si>
    <t>Regi idomok&gt;???</t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</si>
  <si>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</si>
  <si>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cső</t>
  </si>
  <si>
    <t>idomok</t>
  </si>
  <si>
    <t>sarok és tápcsapokbekötőcsövek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</si>
  <si>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</si>
  <si>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lefolyó csövek</t>
  </si>
  <si>
    <t>lefolyó idomok</t>
  </si>
  <si>
    <t>wc tartály</t>
  </si>
  <si>
    <t>wc lefolyó idomok</t>
  </si>
  <si>
    <t xml:space="preserve"> ideiglenes víz óra</t>
  </si>
  <si>
    <t xml:space="preserve"> fõcsap</t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</si>
  <si>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</si>
  <si>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>1,5*3 eres kábel konnektorokhoz</t>
  </si>
  <si>
    <t>0,75* 3 eres kábel lámpákhoz</t>
  </si>
  <si>
    <r>
      <t xml:space="preserve">4*3 eres VASTAG kábel fővezeték, konyha, közvetlen </t>
    </r>
    <r>
      <rPr>
        <b/>
        <sz val="12"/>
        <color rgb="FFFF0000"/>
        <rFont val="Arial"/>
        <family val="2"/>
        <charset val="238"/>
      </rPr>
      <t>INDUKCIÓS</t>
    </r>
  </si>
  <si>
    <t>0,75* 2 eres kábel alternatív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</si>
  <si>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</si>
  <si>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r>
      <t xml:space="preserve">csengőhang  </t>
    </r>
    <r>
      <rPr>
        <b/>
        <sz val="12"/>
        <color indexed="10"/>
        <rFont val="Arial"/>
        <family val="2"/>
        <charset val="238"/>
      </rPr>
      <t>?</t>
    </r>
  </si>
  <si>
    <t>alávakolás</t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</si>
  <si>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 xml:space="preserve">? </t>
    </r>
  </si>
  <si>
    <t>biztosíték doboz</t>
  </si>
  <si>
    <t>bontott falhelyek, ajtónyílások javítása</t>
  </si>
  <si>
    <t>aljzat kiegyenlítés a hidegburkolatok alatt</t>
  </si>
  <si>
    <t>aljzat betonozás wc</t>
  </si>
  <si>
    <t>fürdő csempe hely újra vakolása</t>
  </si>
  <si>
    <t>antó csere anyagok</t>
  </si>
  <si>
    <t>Strang gipszkarton fal kiképzése zöld karton kálóval  http://www.rigips.hu/tervezoknek/anyag_es_arkalkulator/#calculation</t>
  </si>
  <si>
    <t>alávakolás, függőlegesítés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</si>
  <si>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</si>
  <si>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</si>
  <si>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140 mm magas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</si>
  <si>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</si>
  <si>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180 mm magas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</si>
  <si>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</si>
  <si>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200 mm magas</t>
    </r>
  </si>
  <si>
    <r>
      <t xml:space="preserve">lépcső fa lapok, light (fenyő,  </t>
    </r>
    <r>
      <rPr>
        <b/>
        <sz val="12"/>
        <color indexed="10"/>
        <rFont val="Arial"/>
        <family val="2"/>
        <charset val="238"/>
      </rPr>
      <t>keményfa a duplája</t>
    </r>
    <r>
      <rPr>
        <sz val="12"/>
        <rFont val="Arial"/>
        <family val="2"/>
        <charset val="238"/>
      </rPr>
      <t>)</t>
    </r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</si>
  <si>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</si>
  <si>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t>korlát fémszerkezet vasai (átlagos,  egyszerű korlát)</t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</si>
  <si>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</si>
  <si>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</si>
  <si>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alapozó olajtalanító rozsdamaró, alapozó festékek</t>
  </si>
  <si>
    <t>látszó fémrészek lakkfestéke kalapácslakkok</t>
  </si>
  <si>
    <t>Burkolatok anyagai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</si>
  <si>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padló</t>
    </r>
  </si>
  <si>
    <t>padló ragasztó</t>
  </si>
  <si>
    <t>fugák, kb. ha egy szín…, több szín esetén több lesz a káló</t>
  </si>
  <si>
    <t>laminált parkett, aátét szivacs, fólia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</si>
  <si>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csempe</t>
    </r>
  </si>
  <si>
    <t>csempe ragasztó</t>
  </si>
  <si>
    <t>szilikon a parketta szegéshez</t>
  </si>
  <si>
    <r>
      <t xml:space="preserve">alu élvédő </t>
    </r>
    <r>
      <rPr>
        <b/>
        <sz val="12"/>
        <color rgb="FF0070C0"/>
        <rFont val="Arial"/>
        <family val="2"/>
        <charset val="238"/>
      </rPr>
      <t>mondjuk...</t>
    </r>
  </si>
  <si>
    <t>zuhanyzó vízszigetelés, kenhető gumi és sarokerősítő</t>
  </si>
  <si>
    <t>parkett lakk</t>
  </si>
  <si>
    <t>Festés anyagai</t>
  </si>
  <si>
    <t>0-3-as fehér glettelőgipsz simításhoz, a festett falakra</t>
  </si>
  <si>
    <t>finom glett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</si>
  <si>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</si>
  <si>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t>festhető akrill tömítő</t>
  </si>
  <si>
    <t>szobafesték, krétaporos Héra minõség, ha színezünk több a káló</t>
  </si>
  <si>
    <t>durva glett durvázáshoz</t>
  </si>
  <si>
    <r>
      <t>szobafesték</t>
    </r>
    <r>
      <rPr>
        <sz val="12"/>
        <rFont val="Arial"/>
        <family val="2"/>
        <charset val="238"/>
      </rPr>
      <t>, Nem krétaporos</t>
    </r>
    <r>
      <rPr>
        <b/>
        <sz val="12"/>
        <rFont val="Arial"/>
        <family val="2"/>
        <charset val="238"/>
      </rPr>
      <t xml:space="preserve"> minõség, színes készfesték pl. Héra prémium</t>
    </r>
  </si>
  <si>
    <t>Tesa szalag</t>
  </si>
  <si>
    <t xml:space="preserve"> SZÍNEZÉK? Készfesték?</t>
  </si>
  <si>
    <t>tapadóhíd</t>
  </si>
  <si>
    <t>tapéta fűrészporos</t>
  </si>
  <si>
    <t>tapéta ragasztó</t>
  </si>
  <si>
    <t>Mázolás anyagai</t>
  </si>
  <si>
    <t xml:space="preserve">alapozó festék, 0,75 literes </t>
  </si>
  <si>
    <t xml:space="preserve">zománc festék, 0,75 literes </t>
  </si>
  <si>
    <t>akrill az ablak szélekhez</t>
  </si>
  <si>
    <t>vasgitt</t>
  </si>
  <si>
    <t>fatapasz</t>
  </si>
  <si>
    <t xml:space="preserve">alapozó festék, 1 literes </t>
  </si>
  <si>
    <t>zománc festék, 1 literes</t>
  </si>
  <si>
    <t>átlagár</t>
  </si>
  <si>
    <t>csapok, konyha, mosdó, kézmosó?</t>
  </si>
  <si>
    <t>mosdó, kézmosó?</t>
  </si>
  <si>
    <t>WC</t>
  </si>
  <si>
    <t>zuhanykabin</t>
  </si>
  <si>
    <t>tükrös szekrény</t>
  </si>
  <si>
    <t>kapcsolók pontosítani, nagyságrendileg</t>
  </si>
  <si>
    <t>konnektorok</t>
  </si>
  <si>
    <t xml:space="preserve">WC tartály </t>
  </si>
  <si>
    <t>bojler</t>
  </si>
  <si>
    <t>alternatív kapcsoló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</si>
  <si>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</si>
  <si>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t>Belső ajtók</t>
  </si>
  <si>
    <t>belső ablakok</t>
  </si>
  <si>
    <t>Füstgáz elvezetés anyagai</t>
  </si>
  <si>
    <t>kémény bélés anyagai</t>
  </si>
  <si>
    <t xml:space="preserve">Cserépkályha kéményajtó </t>
  </si>
  <si>
    <t>Engedélyek, Szakvélemények, Hitelesítések, Illetékek</t>
  </si>
  <si>
    <t>vízóra hitelesítés szerződés</t>
  </si>
  <si>
    <t>Sitt  elszállítás</t>
  </si>
  <si>
    <t>zsákok</t>
  </si>
  <si>
    <t>Kimaradt anyagok</t>
  </si>
  <si>
    <t>padlóváltók fémből</t>
  </si>
  <si>
    <t>ventillátor vezeték</t>
  </si>
  <si>
    <t>ventillátor pur hab</t>
  </si>
  <si>
    <t>fürdő tálca beton</t>
  </si>
  <si>
    <t>csővég rovarháló</t>
  </si>
  <si>
    <t>wc csomag szállítva</t>
  </si>
  <si>
    <t>wc csőcsonk a beépítéshez</t>
  </si>
  <si>
    <t>szerelőajtó</t>
  </si>
  <si>
    <t>takarópapír, tessa</t>
  </si>
  <si>
    <t>2 cs fuga, 3 szilikon, 2 padlóváltó, 3  szilikon, 3 akril</t>
  </si>
  <si>
    <t>még  egy padlóváltó kell, vagy m gasabb, vagy hosszabb</t>
  </si>
  <si>
    <t>szürke és fehér akril, gáz tömítések</t>
  </si>
  <si>
    <t>Wc dugulás anyagai</t>
  </si>
  <si>
    <t>csap telep csempeváltoztatás anyagai</t>
  </si>
  <si>
    <t>Keletkezni látszó anyagszükségletek</t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</si>
  <si>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</si>
  <si>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vakolat pótlás</t>
  </si>
  <si>
    <r>
      <t>Összesített vakolat pótlás,</t>
    </r>
    <r>
      <rPr>
        <b/>
        <sz val="12"/>
        <color rgb="FF00B050"/>
        <rFont val="Arial"/>
        <family val="2"/>
        <charset val="238"/>
      </rPr>
      <t xml:space="preserve"> fürdő, konyha</t>
    </r>
    <r>
      <rPr>
        <sz val="12"/>
        <rFont val="Arial"/>
        <family val="2"/>
        <charset val="238"/>
      </rPr>
      <t xml:space="preserve">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</si>
  <si>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 xml:space="preserve"> bontott falhelyek</t>
  </si>
  <si>
    <t>aljzatbeton javítások</t>
  </si>
  <si>
    <t>ajtó szegő lécek</t>
  </si>
  <si>
    <t xml:space="preserve"> radiátor ragasztók</t>
  </si>
  <si>
    <t>bojler, wc és egyéb szerelő csavarok</t>
  </si>
  <si>
    <t>takaró papír</t>
  </si>
  <si>
    <t>takaró fóla járható</t>
  </si>
  <si>
    <t>hõtükör radiátor</t>
  </si>
  <si>
    <t>festõ élvédõ</t>
  </si>
  <si>
    <t xml:space="preserve"> vakolat leszakadás</t>
  </si>
  <si>
    <t xml:space="preserve"> hálos élvédõ</t>
  </si>
  <si>
    <t>wc idomok</t>
  </si>
  <si>
    <t>glettelés</t>
  </si>
  <si>
    <t>szoba</t>
  </si>
  <si>
    <t>ablak redőny tok beszigetelés</t>
  </si>
  <si>
    <t>konyha</t>
  </si>
  <si>
    <t>fürdő</t>
  </si>
  <si>
    <t>szőnyeg bontás</t>
  </si>
  <si>
    <t>Karton fal anyagai</t>
  </si>
  <si>
    <t>radiátirok leszerelése, mosása, visszaszerelése</t>
  </si>
  <si>
    <t>ajtónyílások korrektizálása</t>
  </si>
  <si>
    <t>festő élvédők ajtónyílások</t>
  </si>
  <si>
    <t>ablakok</t>
  </si>
  <si>
    <t>ajtó beton vágása</t>
  </si>
  <si>
    <t>szőnyeg is</t>
  </si>
  <si>
    <t>aljzat kiegyenlítés a Szobákban</t>
  </si>
  <si>
    <t>biztosítékok</t>
  </si>
  <si>
    <t>y</t>
  </si>
  <si>
    <t xml:space="preserve">Viktoria Valaki </t>
  </si>
  <si>
    <t>valaki.viktoria@gmail.com</t>
  </si>
  <si>
    <t>06 70 610 9478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</si>
</sst>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#,##0_@&quot;m2&quot;"/>
    <numFmt numFmtId="167" formatCode="#,##0_@&quot;db&quot;"/>
    <numFmt numFmtId="168" formatCode="#,##0_@&quot;m&quot;"/>
    <numFmt numFmtId="169" formatCode="#,##0.0_@&quot;m2&quot;"/>
    <numFmt numFmtId="170" formatCode="#,##0.00_@&quot;m2&quot;"/>
    <numFmt numFmtId="171" formatCode="#,##0.00_@&quot;m&quot;"/>
    <numFmt numFmtId="172" formatCode="#,##0.0_@&quot;m&quot;"/>
    <numFmt numFmtId="173" formatCode="#,##0_@&quot;m3&quot;"/>
    <numFmt numFmtId="174" formatCode="#,##0_@&quot;zsák&quot;"/>
    <numFmt numFmtId="175" formatCode="#,##0_@&quot;tábla&quot;"/>
    <numFmt numFmtId="176" formatCode="#,##0_@&quot;tekercs&quot;"/>
    <numFmt numFmtId="177" formatCode="#,##0.00_@&quot;cm&quot;"/>
    <numFmt numFmtId="178" formatCode="#,##0_@&quot;liter&quot;"/>
    <numFmt numFmtId="179" formatCode="#,##0_@&quot;kg&quot;"/>
    <numFmt numFmtId="180" formatCode="#,##0_@&quot;Ft/össz.&quot;"/>
    <numFmt numFmtId="181" formatCode="#,##0_@&quot;Ft/zsák&quot;"/>
    <numFmt numFmtId="182" formatCode="#,##0_@&quot;zsák/25 kg&quot;"/>
    <numFmt numFmtId="183" formatCode="#,##0_@&quot;tubus&quot;"/>
    <numFmt numFmtId="184" formatCode="#,##0_@&quot;doboz&quot;"/>
    <numFmt numFmtId="185" formatCode="#,##0.0_@&quot;m3&quot;"/>
    <numFmt numFmtId="186" formatCode="#,##0_@&quot;csomag&quot;"/>
    <numFmt numFmtId="187" formatCode="#,##0_@&quot;tabla&quot;"/>
    <numFmt numFmtId="188" formatCode="#,##0.0_@&quot;zsák/25 kg&quot;"/>
    <numFmt numFmtId="189" formatCode="#,##0_@&quot;munkanap&quot;"/>
    <numFmt numFmtId="190" formatCode="#,##0_@&quot;cm&quot;"/>
    <numFmt numFmtId="191" formatCode="#,##0_@&quot;fok&quot;"/>
    <numFmt numFmtId="192" formatCode="[$-40E]yy/\ mmmm\ d\.;@"/>
    <numFmt numFmtId="193" formatCode="#,##0_@&quot;vödör/5 kg&quot;"/>
    <numFmt numFmtId="194" formatCode="#,##0_@&quot;vödör/10 kg&quot;"/>
    <numFmt numFmtId="195" formatCode="#,##0_@&quot;vödör/16 lit&quot;"/>
    <numFmt numFmtId="196" formatCode="#,##0.0_@&quot;liter&quot;"/>
    <numFmt numFmtId="197" formatCode="#,##0.0_@&quot;db&quot;"/>
  </numFmts>
  <fonts count="115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b/>
      <sz val="11"/>
      <color indexed="10"/>
      <name val="Arial Narrow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2"/>
      <color indexed="10"/>
      <name val="Arial CE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4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rgb="FF0070C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Arial Black"/>
      <family val="2"/>
      <charset val="238"/>
    </font>
    <font>
      <sz val="11"/>
      <name val="Arial Black"/>
      <family val="2"/>
      <charset val="238"/>
    </font>
    <font>
      <sz val="14"/>
      <color theme="1"/>
      <name val="Arial Black"/>
      <family val="2"/>
      <charset val="238"/>
    </font>
    <font>
      <sz val="20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48" fillId="3" borderId="0" applyNumberFormat="0" applyBorder="0" applyAlignment="0" applyProtection="0"/>
    <xf numFmtId="0" fontId="50" fillId="20" borderId="1" applyNumberFormat="0" applyAlignment="0" applyProtection="0"/>
    <xf numFmtId="0" fontId="65" fillId="21" borderId="2" applyNumberFormat="0" applyAlignment="0" applyProtection="0"/>
    <xf numFmtId="164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43" fillId="0" borderId="6" applyNumberFormat="0" applyFill="0" applyAlignment="0" applyProtection="0"/>
    <xf numFmtId="0" fontId="49" fillId="22" borderId="0" applyNumberFormat="0" applyBorder="0" applyAlignment="0" applyProtection="0"/>
    <xf numFmtId="0" fontId="7" fillId="23" borderId="7" applyNumberFormat="0" applyFont="0" applyAlignment="0" applyProtection="0"/>
    <xf numFmtId="0" fontId="45" fillId="20" borderId="8" applyNumberFormat="0" applyAlignment="0" applyProtection="0"/>
    <xf numFmtId="0" fontId="37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35" fillId="19" borderId="0" applyNumberFormat="0" applyBorder="0" applyAlignment="0" applyProtection="0"/>
    <xf numFmtId="0" fontId="35" fillId="15" borderId="0" applyNumberFormat="0" applyBorder="0" applyAlignment="0" applyProtection="0"/>
    <xf numFmtId="9" fontId="7" fillId="0" borderId="0" applyFont="0" applyFill="0" applyBorder="0" applyAlignment="0" applyProtection="0"/>
  </cellStyleXfs>
  <cellXfs count="513">
    <xf numFmtId="0" fontId="0" fillId="0" borderId="0" xfId="0"/>
    <xf numFmtId="3" fontId="4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Font="1" applyBorder="1" applyAlignment="1" applyProtection="1">
      <alignment wrapText="1"/>
      <protection locked="0"/>
    </xf>
    <xf numFmtId="0" fontId="5" fillId="24" borderId="0" xfId="0" applyFont="1" applyFill="1" applyAlignment="1" applyProtection="1">
      <alignment horizontal="right"/>
      <protection locked="0"/>
    </xf>
    <xf numFmtId="0" fontId="5" fillId="24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horizontal="center"/>
    </xf>
    <xf numFmtId="3" fontId="1" fillId="0" borderId="0" xfId="0" applyNumberFormat="1" applyFont="1" applyProtection="1">
      <protection locked="0"/>
    </xf>
    <xf numFmtId="3" fontId="1" fillId="0" borderId="12" xfId="0" applyNumberFormat="1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3" fontId="1" fillId="0" borderId="13" xfId="0" applyNumberFormat="1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5" fillId="0" borderId="0" xfId="0" applyNumberFormat="1" applyFont="1"/>
    <xf numFmtId="3" fontId="4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wrapText="1"/>
      <protection locked="0"/>
    </xf>
    <xf numFmtId="3" fontId="10" fillId="0" borderId="0" xfId="0" applyNumberFormat="1" applyFont="1"/>
    <xf numFmtId="165" fontId="17" fillId="0" borderId="0" xfId="28" applyNumberFormat="1" applyFont="1" applyFill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165" fontId="5" fillId="0" borderId="15" xfId="28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6" xfId="28" applyNumberFormat="1" applyFont="1" applyFill="1" applyBorder="1" applyAlignment="1">
      <alignment horizontal="center"/>
    </xf>
    <xf numFmtId="181" fontId="1" fillId="0" borderId="17" xfId="0" applyNumberFormat="1" applyFont="1" applyBorder="1" applyAlignment="1">
      <alignment horizontal="center"/>
    </xf>
    <xf numFmtId="177" fontId="4" fillId="0" borderId="18" xfId="0" applyNumberFormat="1" applyFont="1" applyBorder="1" applyAlignment="1">
      <alignment horizontal="center"/>
    </xf>
    <xf numFmtId="178" fontId="1" fillId="0" borderId="18" xfId="0" applyNumberFormat="1" applyFont="1" applyBorder="1" applyAlignment="1">
      <alignment horizontal="center"/>
    </xf>
    <xf numFmtId="179" fontId="1" fillId="0" borderId="18" xfId="0" applyNumberFormat="1" applyFont="1" applyBorder="1" applyAlignment="1">
      <alignment horizontal="center"/>
    </xf>
    <xf numFmtId="180" fontId="4" fillId="0" borderId="19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82" fontId="1" fillId="0" borderId="1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 applyProtection="1">
      <alignment wrapText="1"/>
      <protection locked="0"/>
    </xf>
    <xf numFmtId="0" fontId="33" fillId="0" borderId="0" xfId="0" applyFont="1" applyAlignment="1">
      <alignment wrapText="1"/>
    </xf>
    <xf numFmtId="165" fontId="0" fillId="0" borderId="0" xfId="28" applyNumberFormat="1" applyFont="1"/>
    <xf numFmtId="0" fontId="51" fillId="0" borderId="0" xfId="0" applyFont="1" applyAlignment="1">
      <alignment vertical="center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4" fillId="25" borderId="2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21" xfId="0" applyNumberFormat="1" applyFont="1" applyBorder="1" applyAlignment="1" applyProtection="1">
      <alignment horizontal="right" wrapText="1"/>
      <protection locked="0"/>
    </xf>
    <xf numFmtId="0" fontId="24" fillId="0" borderId="12" xfId="0" applyFont="1" applyBorder="1" applyAlignment="1" applyProtection="1">
      <alignment wrapText="1"/>
      <protection locked="0"/>
    </xf>
    <xf numFmtId="0" fontId="57" fillId="0" borderId="0" xfId="35" applyFont="1" applyBorder="1" applyAlignment="1" applyProtection="1">
      <alignment horizontal="center" vertical="top" wrapText="1"/>
    </xf>
    <xf numFmtId="0" fontId="67" fillId="0" borderId="0" xfId="0" applyFont="1"/>
    <xf numFmtId="0" fontId="32" fillId="0" borderId="0" xfId="0" applyFont="1" applyAlignment="1">
      <alignment vertical="center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right" vertical="center" wrapText="1"/>
      <protection locked="0"/>
    </xf>
    <xf numFmtId="3" fontId="1" fillId="0" borderId="23" xfId="0" applyNumberFormat="1" applyFont="1" applyBorder="1" applyAlignment="1" applyProtection="1">
      <alignment vertical="center"/>
      <protection locked="0"/>
    </xf>
    <xf numFmtId="3" fontId="1" fillId="0" borderId="19" xfId="0" applyNumberFormat="1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wrapText="1"/>
      <protection locked="0"/>
    </xf>
    <xf numFmtId="0" fontId="51" fillId="0" borderId="0" xfId="0" applyFont="1" applyAlignment="1">
      <alignment vertical="center" wrapText="1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vertical="center"/>
      <protection locked="0"/>
    </xf>
    <xf numFmtId="165" fontId="5" fillId="0" borderId="15" xfId="28" applyNumberFormat="1" applyFont="1" applyFill="1" applyBorder="1" applyAlignment="1">
      <alignment horizont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wrapText="1"/>
      <protection locked="0"/>
    </xf>
    <xf numFmtId="3" fontId="1" fillId="0" borderId="29" xfId="0" applyNumberFormat="1" applyFont="1" applyBorder="1" applyProtection="1">
      <protection locked="0"/>
    </xf>
    <xf numFmtId="0" fontId="0" fillId="0" borderId="12" xfId="0" applyBorder="1"/>
    <xf numFmtId="0" fontId="53" fillId="0" borderId="0" xfId="0" applyFont="1" applyAlignment="1">
      <alignment vertical="center"/>
    </xf>
    <xf numFmtId="3" fontId="32" fillId="0" borderId="0" xfId="0" applyNumberFormat="1" applyFont="1" applyAlignment="1" applyProtection="1">
      <alignment horizontal="center" wrapText="1"/>
      <protection locked="0"/>
    </xf>
    <xf numFmtId="3" fontId="31" fillId="0" borderId="2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70" fillId="0" borderId="0" xfId="0" applyFont="1" applyAlignment="1" applyProtection="1">
      <alignment horizont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5" fontId="1" fillId="0" borderId="12" xfId="28" applyNumberFormat="1" applyFont="1" applyFill="1" applyBorder="1" applyAlignment="1">
      <alignment horizontal="center" vertical="center"/>
    </xf>
    <xf numFmtId="181" fontId="1" fillId="0" borderId="12" xfId="0" applyNumberFormat="1" applyFont="1" applyBorder="1" applyAlignment="1">
      <alignment horizontal="center" vertical="center"/>
    </xf>
    <xf numFmtId="169" fontId="4" fillId="0" borderId="12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82" fontId="1" fillId="0" borderId="12" xfId="0" applyNumberFormat="1" applyFont="1" applyBorder="1" applyAlignment="1">
      <alignment horizontal="center" vertical="center"/>
    </xf>
    <xf numFmtId="185" fontId="4" fillId="0" borderId="12" xfId="0" applyNumberFormat="1" applyFont="1" applyBorder="1" applyAlignment="1">
      <alignment horizontal="center" vertical="center"/>
    </xf>
    <xf numFmtId="167" fontId="70" fillId="0" borderId="12" xfId="0" applyNumberFormat="1" applyFont="1" applyBorder="1" applyAlignment="1" applyProtection="1">
      <alignment horizontal="center" vertical="center"/>
      <protection locked="0"/>
    </xf>
    <xf numFmtId="165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0" fontId="70" fillId="0" borderId="12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53" fillId="0" borderId="31" xfId="0" applyFont="1" applyBorder="1" applyAlignment="1">
      <alignment vertical="center" wrapText="1"/>
    </xf>
    <xf numFmtId="185" fontId="53" fillId="0" borderId="32" xfId="0" applyNumberFormat="1" applyFont="1" applyBorder="1" applyAlignment="1">
      <alignment vertical="center"/>
    </xf>
    <xf numFmtId="167" fontId="70" fillId="0" borderId="12" xfId="0" applyNumberFormat="1" applyFont="1" applyBorder="1" applyAlignment="1">
      <alignment horizontal="center" vertical="center"/>
    </xf>
    <xf numFmtId="185" fontId="53" fillId="0" borderId="0" xfId="0" applyNumberFormat="1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6" xfId="28" applyNumberFormat="1" applyFont="1" applyFill="1" applyBorder="1" applyAlignment="1">
      <alignment horizontal="center" vertical="center"/>
    </xf>
    <xf numFmtId="181" fontId="1" fillId="0" borderId="17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182" fontId="1" fillId="0" borderId="18" xfId="0" applyNumberFormat="1" applyFont="1" applyBorder="1" applyAlignment="1">
      <alignment horizontal="center" vertical="center"/>
    </xf>
    <xf numFmtId="3" fontId="70" fillId="0" borderId="0" xfId="0" applyNumberFormat="1" applyFont="1" applyAlignment="1" applyProtection="1">
      <alignment horizontal="center" vertical="center"/>
      <protection locked="0"/>
    </xf>
    <xf numFmtId="3" fontId="5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67" fontId="70" fillId="0" borderId="13" xfId="0" applyNumberFormat="1" applyFont="1" applyBorder="1" applyAlignment="1">
      <alignment horizontal="center" vertical="center"/>
    </xf>
    <xf numFmtId="170" fontId="70" fillId="0" borderId="13" xfId="0" applyNumberFormat="1" applyFont="1" applyBorder="1" applyAlignment="1">
      <alignment horizontal="center" vertical="center"/>
    </xf>
    <xf numFmtId="169" fontId="70" fillId="0" borderId="13" xfId="0" applyNumberFormat="1" applyFont="1" applyBorder="1" applyAlignment="1">
      <alignment horizontal="center" vertical="center"/>
    </xf>
    <xf numFmtId="171" fontId="70" fillId="0" borderId="12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textRotation="255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68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8" fontId="70" fillId="0" borderId="13" xfId="0" applyNumberFormat="1" applyFont="1" applyBorder="1" applyAlignment="1">
      <alignment horizontal="center" vertical="center"/>
    </xf>
    <xf numFmtId="169" fontId="70" fillId="0" borderId="12" xfId="0" applyNumberFormat="1" applyFont="1" applyBorder="1" applyAlignment="1">
      <alignment horizontal="center" vertical="center"/>
    </xf>
    <xf numFmtId="168" fontId="70" fillId="0" borderId="12" xfId="0" applyNumberFormat="1" applyFont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3" fillId="27" borderId="0" xfId="0" applyFont="1" applyFill="1" applyAlignment="1">
      <alignment vertical="center"/>
    </xf>
    <xf numFmtId="0" fontId="51" fillId="27" borderId="0" xfId="0" applyFont="1" applyFill="1" applyAlignment="1">
      <alignment vertical="center"/>
    </xf>
    <xf numFmtId="0" fontId="28" fillId="27" borderId="0" xfId="0" applyFont="1" applyFill="1" applyAlignment="1" applyProtection="1">
      <alignment vertical="center"/>
      <protection locked="0"/>
    </xf>
    <xf numFmtId="3" fontId="69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0" fontId="41" fillId="27" borderId="0" xfId="0" applyFont="1" applyFill="1" applyAlignment="1">
      <alignment vertical="center"/>
    </xf>
    <xf numFmtId="0" fontId="4" fillId="27" borderId="0" xfId="0" applyFont="1" applyFill="1" applyAlignment="1" applyProtection="1">
      <alignment horizontal="center"/>
      <protection locked="0"/>
    </xf>
    <xf numFmtId="3" fontId="1" fillId="27" borderId="0" xfId="0" applyNumberFormat="1" applyFont="1" applyFill="1" applyProtection="1">
      <protection locked="0"/>
    </xf>
    <xf numFmtId="0" fontId="70" fillId="27" borderId="0" xfId="0" applyFont="1" applyFill="1" applyAlignment="1" applyProtection="1">
      <alignment horizontal="center" wrapText="1"/>
      <protection locked="0"/>
    </xf>
    <xf numFmtId="9" fontId="4" fillId="27" borderId="0" xfId="0" applyNumberFormat="1" applyFont="1" applyFill="1" applyAlignment="1" applyProtection="1">
      <alignment horizontal="center" wrapText="1"/>
      <protection locked="0"/>
    </xf>
    <xf numFmtId="3" fontId="79" fillId="0" borderId="22" xfId="0" applyNumberFormat="1" applyFont="1" applyBorder="1" applyAlignment="1" applyProtection="1">
      <alignment horizontal="center" vertical="center"/>
      <protection locked="0"/>
    </xf>
    <xf numFmtId="3" fontId="78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78" fillId="0" borderId="0" xfId="0" applyFont="1" applyAlignment="1">
      <alignment vertical="center"/>
    </xf>
    <xf numFmtId="166" fontId="70" fillId="0" borderId="12" xfId="0" applyNumberFormat="1" applyFont="1" applyBorder="1" applyAlignment="1" applyProtection="1">
      <alignment horizontal="center" vertical="center"/>
      <protection locked="0"/>
    </xf>
    <xf numFmtId="166" fontId="70" fillId="0" borderId="13" xfId="0" applyNumberFormat="1" applyFont="1" applyBorder="1" applyAlignment="1">
      <alignment horizontal="center" vertical="center"/>
    </xf>
    <xf numFmtId="0" fontId="54" fillId="0" borderId="0" xfId="0" applyFont="1"/>
    <xf numFmtId="0" fontId="53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/>
      <protection locked="0"/>
    </xf>
    <xf numFmtId="0" fontId="53" fillId="0" borderId="12" xfId="0" applyFont="1" applyBorder="1" applyAlignment="1">
      <alignment vertical="center"/>
    </xf>
    <xf numFmtId="170" fontId="53" fillId="0" borderId="0" xfId="0" applyNumberFormat="1" applyFont="1" applyAlignment="1" applyProtection="1">
      <alignment vertical="center"/>
      <protection locked="0"/>
    </xf>
    <xf numFmtId="0" fontId="53" fillId="0" borderId="26" xfId="0" applyFont="1" applyBorder="1" applyAlignment="1" applyProtection="1">
      <alignment horizontal="center" vertical="center"/>
      <protection locked="0"/>
    </xf>
    <xf numFmtId="4" fontId="70" fillId="0" borderId="0" xfId="0" applyNumberFormat="1" applyFont="1" applyAlignment="1" applyProtection="1">
      <alignment horizontal="center" vertical="center"/>
      <protection locked="0"/>
    </xf>
    <xf numFmtId="4" fontId="70" fillId="0" borderId="12" xfId="0" applyNumberFormat="1" applyFont="1" applyBorder="1" applyAlignment="1" applyProtection="1">
      <alignment horizontal="center" vertical="center"/>
      <protection locked="0"/>
    </xf>
    <xf numFmtId="173" fontId="70" fillId="0" borderId="12" xfId="0" applyNumberFormat="1" applyFont="1" applyBorder="1" applyAlignment="1">
      <alignment horizontal="center" vertical="center"/>
    </xf>
    <xf numFmtId="166" fontId="70" fillId="0" borderId="12" xfId="0" applyNumberFormat="1" applyFont="1" applyBorder="1" applyAlignment="1">
      <alignment horizontal="center" vertical="center"/>
    </xf>
    <xf numFmtId="3" fontId="70" fillId="0" borderId="12" xfId="0" applyNumberFormat="1" applyFont="1" applyBorder="1" applyAlignment="1" applyProtection="1">
      <alignment horizontal="center" vertical="center"/>
      <protection locked="0"/>
    </xf>
    <xf numFmtId="169" fontId="70" fillId="0" borderId="12" xfId="0" applyNumberFormat="1" applyFont="1" applyBorder="1" applyAlignment="1" applyProtection="1">
      <alignment horizontal="center" vertical="center"/>
      <protection locked="0"/>
    </xf>
    <xf numFmtId="0" fontId="0" fillId="28" borderId="0" xfId="0" applyFill="1"/>
    <xf numFmtId="0" fontId="1" fillId="27" borderId="13" xfId="0" applyFont="1" applyFill="1" applyBorder="1" applyAlignment="1" applyProtection="1">
      <alignment vertical="center" wrapText="1"/>
      <protection locked="0"/>
    </xf>
    <xf numFmtId="3" fontId="1" fillId="27" borderId="13" xfId="0" applyNumberFormat="1" applyFont="1" applyFill="1" applyBorder="1" applyAlignment="1" applyProtection="1">
      <alignment vertical="center"/>
      <protection locked="0"/>
    </xf>
    <xf numFmtId="0" fontId="1" fillId="27" borderId="12" xfId="0" applyFont="1" applyFill="1" applyBorder="1" applyAlignment="1" applyProtection="1">
      <alignment vertical="center" wrapText="1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70" fontId="4" fillId="0" borderId="12" xfId="0" applyNumberFormat="1" applyFont="1" applyBorder="1" applyAlignment="1">
      <alignment horizontal="center" vertical="center"/>
    </xf>
    <xf numFmtId="9" fontId="4" fillId="0" borderId="0" xfId="0" applyNumberFormat="1" applyFont="1" applyAlignment="1" applyProtection="1">
      <alignment horizontal="center" wrapText="1"/>
      <protection locked="0"/>
    </xf>
    <xf numFmtId="168" fontId="70" fillId="0" borderId="12" xfId="0" applyNumberFormat="1" applyFont="1" applyBorder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left" wrapText="1"/>
      <protection locked="0"/>
    </xf>
    <xf numFmtId="0" fontId="30" fillId="27" borderId="0" xfId="0" applyFont="1" applyFill="1" applyAlignment="1">
      <alignment vertical="center" wrapText="1"/>
    </xf>
    <xf numFmtId="0" fontId="42" fillId="27" borderId="0" xfId="35" applyFill="1" applyAlignment="1" applyProtection="1">
      <alignment vertical="center"/>
    </xf>
    <xf numFmtId="171" fontId="70" fillId="0" borderId="12" xfId="0" applyNumberFormat="1" applyFont="1" applyBorder="1" applyAlignment="1" applyProtection="1">
      <alignment horizontal="center" vertical="center"/>
      <protection locked="0"/>
    </xf>
    <xf numFmtId="165" fontId="5" fillId="0" borderId="0" xfId="28" applyNumberFormat="1" applyFont="1" applyFill="1" applyBorder="1" applyAlignment="1">
      <alignment wrapText="1"/>
    </xf>
    <xf numFmtId="0" fontId="1" fillId="0" borderId="35" xfId="0" applyFont="1" applyBorder="1" applyAlignment="1" applyProtection="1">
      <alignment wrapText="1"/>
      <protection locked="0"/>
    </xf>
    <xf numFmtId="0" fontId="82" fillId="0" borderId="0" xfId="0" applyFont="1" applyAlignment="1">
      <alignment horizontal="right"/>
    </xf>
    <xf numFmtId="0" fontId="83" fillId="0" borderId="0" xfId="0" applyFont="1" applyAlignment="1">
      <alignment horizontal="right"/>
    </xf>
    <xf numFmtId="0" fontId="82" fillId="0" borderId="0" xfId="0" applyFont="1" applyAlignment="1">
      <alignment horizontal="left" wrapText="1"/>
    </xf>
    <xf numFmtId="3" fontId="84" fillId="0" borderId="0" xfId="0" applyNumberFormat="1" applyFont="1"/>
    <xf numFmtId="3" fontId="84" fillId="0" borderId="0" xfId="0" applyNumberFormat="1" applyFont="1" applyAlignment="1">
      <alignment vertical="center"/>
    </xf>
    <xf numFmtId="0" fontId="82" fillId="0" borderId="0" xfId="0" applyFont="1" applyAlignment="1">
      <alignment horizontal="right" vertical="center"/>
    </xf>
    <xf numFmtId="177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3" fontId="24" fillId="0" borderId="14" xfId="0" applyNumberFormat="1" applyFont="1" applyBorder="1" applyAlignment="1" applyProtection="1">
      <alignment horizontal="center" vertical="center"/>
      <protection locked="0"/>
    </xf>
    <xf numFmtId="166" fontId="76" fillId="0" borderId="10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 applyProtection="1">
      <alignment vertical="center"/>
      <protection locked="0"/>
    </xf>
    <xf numFmtId="0" fontId="14" fillId="28" borderId="12" xfId="0" applyFont="1" applyFill="1" applyBorder="1" applyAlignment="1" applyProtection="1">
      <alignment vertical="center" wrapText="1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84" fillId="28" borderId="0" xfId="0" applyNumberFormat="1" applyFont="1" applyFill="1" applyAlignment="1">
      <alignment vertical="center"/>
    </xf>
    <xf numFmtId="0" fontId="14" fillId="28" borderId="13" xfId="0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3" fontId="4" fillId="28" borderId="0" xfId="0" applyNumberFormat="1" applyFont="1" applyFill="1" applyAlignment="1">
      <alignment horizontal="center" vertical="center"/>
    </xf>
    <xf numFmtId="3" fontId="25" fillId="28" borderId="0" xfId="0" applyNumberFormat="1" applyFont="1" applyFill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72" fillId="0" borderId="0" xfId="0" applyFont="1"/>
    <xf numFmtId="3" fontId="4" fillId="0" borderId="37" xfId="0" applyNumberFormat="1" applyFont="1" applyBorder="1" applyAlignment="1">
      <alignment horizontal="right" vertical="center"/>
    </xf>
    <xf numFmtId="3" fontId="27" fillId="25" borderId="38" xfId="0" applyNumberFormat="1" applyFont="1" applyFill="1" applyBorder="1" applyAlignment="1">
      <alignment vertical="center"/>
    </xf>
    <xf numFmtId="0" fontId="42" fillId="0" borderId="0" xfId="35" applyBorder="1" applyAlignment="1" applyProtection="1">
      <alignment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3" fontId="27" fillId="25" borderId="41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73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/>
    </xf>
    <xf numFmtId="0" fontId="86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4" fillId="24" borderId="0" xfId="0" applyFont="1" applyFill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0" fillId="29" borderId="0" xfId="0" applyFill="1" applyAlignment="1">
      <alignment horizontal="left"/>
    </xf>
    <xf numFmtId="0" fontId="67" fillId="29" borderId="0" xfId="0" applyFont="1" applyFill="1" applyAlignment="1">
      <alignment horizontal="left"/>
    </xf>
    <xf numFmtId="0" fontId="0" fillId="29" borderId="0" xfId="0" applyFill="1" applyAlignment="1">
      <alignment horizontal="right"/>
    </xf>
    <xf numFmtId="0" fontId="8" fillId="29" borderId="0" xfId="0" applyFont="1" applyFill="1" applyAlignment="1">
      <alignment horizontal="center"/>
    </xf>
    <xf numFmtId="0" fontId="0" fillId="29" borderId="0" xfId="0" applyFill="1" applyAlignment="1">
      <alignment horizontal="right" vertical="center"/>
    </xf>
    <xf numFmtId="170" fontId="70" fillId="29" borderId="12" xfId="0" applyNumberFormat="1" applyFont="1" applyFill="1" applyBorder="1" applyAlignment="1">
      <alignment horizontal="center" vertical="center"/>
    </xf>
    <xf numFmtId="0" fontId="0" fillId="29" borderId="0" xfId="0" applyFill="1" applyAlignment="1">
      <alignment horizontal="left" vertical="center"/>
    </xf>
    <xf numFmtId="0" fontId="8" fillId="29" borderId="0" xfId="0" applyFont="1" applyFill="1" applyAlignment="1">
      <alignment horizontal="center" vertical="center"/>
    </xf>
    <xf numFmtId="3" fontId="88" fillId="30" borderId="0" xfId="0" applyNumberFormat="1" applyFont="1" applyFill="1"/>
    <xf numFmtId="0" fontId="87" fillId="0" borderId="0" xfId="0" applyFont="1" applyAlignment="1">
      <alignment wrapText="1"/>
    </xf>
    <xf numFmtId="3" fontId="84" fillId="0" borderId="0" xfId="0" applyNumberFormat="1" applyFont="1" applyAlignment="1">
      <alignment horizontal="left" vertical="center"/>
    </xf>
    <xf numFmtId="0" fontId="29" fillId="29" borderId="0" xfId="0" applyFont="1" applyFill="1" applyAlignment="1">
      <alignment vertical="center"/>
    </xf>
    <xf numFmtId="0" fontId="53" fillId="29" borderId="0" xfId="0" applyFont="1" applyFill="1" applyAlignment="1" applyProtection="1">
      <alignment vertical="center" wrapText="1"/>
      <protection locked="0"/>
    </xf>
    <xf numFmtId="165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27" borderId="0" xfId="0" applyFont="1" applyFill="1" applyAlignment="1">
      <alignment vertical="center" wrapText="1"/>
    </xf>
    <xf numFmtId="0" fontId="75" fillId="27" borderId="0" xfId="0" applyFont="1" applyFill="1" applyAlignment="1">
      <alignment vertical="center" wrapText="1"/>
    </xf>
    <xf numFmtId="173" fontId="90" fillId="0" borderId="0" xfId="0" applyNumberFormat="1" applyFont="1" applyAlignment="1">
      <alignment vertical="center"/>
    </xf>
    <xf numFmtId="189" fontId="70" fillId="0" borderId="12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188" fontId="1" fillId="0" borderId="18" xfId="0" applyNumberFormat="1" applyFont="1" applyBorder="1" applyAlignment="1">
      <alignment horizontal="center"/>
    </xf>
    <xf numFmtId="4" fontId="53" fillId="0" borderId="0" xfId="0" applyNumberFormat="1" applyFont="1" applyAlignment="1" applyProtection="1">
      <alignment vertical="center" wrapText="1"/>
      <protection locked="0"/>
    </xf>
    <xf numFmtId="0" fontId="73" fillId="28" borderId="12" xfId="0" applyFont="1" applyFill="1" applyBorder="1" applyAlignment="1">
      <alignment horizontal="left" vertical="center" wrapText="1"/>
    </xf>
    <xf numFmtId="0" fontId="1" fillId="31" borderId="12" xfId="0" applyFont="1" applyFill="1" applyBorder="1" applyAlignment="1" applyProtection="1">
      <alignment vertical="center" wrapText="1"/>
      <protection locked="0"/>
    </xf>
    <xf numFmtId="3" fontId="1" fillId="31" borderId="12" xfId="0" applyNumberFormat="1" applyFont="1" applyFill="1" applyBorder="1" applyAlignment="1" applyProtection="1">
      <alignment vertical="center"/>
      <protection locked="0"/>
    </xf>
    <xf numFmtId="3" fontId="1" fillId="31" borderId="13" xfId="0" applyNumberFormat="1" applyFont="1" applyFill="1" applyBorder="1" applyAlignment="1" applyProtection="1">
      <alignment vertical="center"/>
      <protection locked="0"/>
    </xf>
    <xf numFmtId="3" fontId="84" fillId="31" borderId="0" xfId="0" applyNumberFormat="1" applyFont="1" applyFill="1"/>
    <xf numFmtId="0" fontId="0" fillId="31" borderId="0" xfId="0" applyFill="1"/>
    <xf numFmtId="0" fontId="95" fillId="31" borderId="0" xfId="0" applyFont="1" applyFill="1"/>
    <xf numFmtId="3" fontId="0" fillId="31" borderId="0" xfId="0" applyNumberFormat="1" applyFill="1"/>
    <xf numFmtId="0" fontId="3" fillId="0" borderId="48" xfId="0" applyFont="1" applyBorder="1" applyAlignment="1">
      <alignment horizontal="center"/>
    </xf>
    <xf numFmtId="165" fontId="91" fillId="0" borderId="48" xfId="0" applyNumberFormat="1" applyFont="1" applyBorder="1" applyAlignment="1">
      <alignment horizontal="center" vertical="center"/>
    </xf>
    <xf numFmtId="192" fontId="0" fillId="0" borderId="0" xfId="0" applyNumberFormat="1"/>
    <xf numFmtId="173" fontId="70" fillId="0" borderId="13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vertical="center" wrapText="1"/>
    </xf>
    <xf numFmtId="0" fontId="99" fillId="0" borderId="0" xfId="0" applyFont="1" applyAlignment="1">
      <alignment vertical="center"/>
    </xf>
    <xf numFmtId="0" fontId="0" fillId="32" borderId="0" xfId="0" applyFill="1"/>
    <xf numFmtId="169" fontId="4" fillId="32" borderId="10" xfId="0" applyNumberFormat="1" applyFont="1" applyFill="1" applyBorder="1" applyAlignment="1">
      <alignment horizontal="center"/>
    </xf>
    <xf numFmtId="177" fontId="4" fillId="32" borderId="18" xfId="0" applyNumberFormat="1" applyFont="1" applyFill="1" applyBorder="1" applyAlignment="1">
      <alignment horizontal="center"/>
    </xf>
    <xf numFmtId="178" fontId="1" fillId="32" borderId="18" xfId="0" applyNumberFormat="1" applyFont="1" applyFill="1" applyBorder="1" applyAlignment="1">
      <alignment horizontal="center"/>
    </xf>
    <xf numFmtId="179" fontId="1" fillId="32" borderId="18" xfId="0" applyNumberFormat="1" applyFont="1" applyFill="1" applyBorder="1" applyAlignment="1">
      <alignment horizontal="center"/>
    </xf>
    <xf numFmtId="182" fontId="1" fillId="32" borderId="18" xfId="0" applyNumberFormat="1" applyFont="1" applyFill="1" applyBorder="1" applyAlignment="1">
      <alignment horizontal="center"/>
    </xf>
    <xf numFmtId="180" fontId="4" fillId="32" borderId="19" xfId="0" applyNumberFormat="1" applyFont="1" applyFill="1" applyBorder="1" applyAlignment="1">
      <alignment horizontal="center"/>
    </xf>
    <xf numFmtId="172" fontId="70" fillId="0" borderId="12" xfId="0" applyNumberFormat="1" applyFont="1" applyBorder="1" applyAlignment="1">
      <alignment horizontal="center" vertical="center"/>
    </xf>
    <xf numFmtId="3" fontId="99" fillId="0" borderId="0" xfId="0" applyNumberFormat="1" applyFont="1" applyAlignment="1">
      <alignment vertical="center"/>
    </xf>
    <xf numFmtId="0" fontId="102" fillId="0" borderId="0" xfId="0" applyFont="1" applyAlignment="1">
      <alignment vertical="center"/>
    </xf>
    <xf numFmtId="171" fontId="4" fillId="0" borderId="34" xfId="0" applyNumberFormat="1" applyFont="1" applyBorder="1" applyAlignment="1">
      <alignment horizontal="center" vertical="center"/>
    </xf>
    <xf numFmtId="190" fontId="85" fillId="0" borderId="44" xfId="0" applyNumberFormat="1" applyFont="1" applyBorder="1" applyAlignment="1">
      <alignment horizontal="center" vertical="center"/>
    </xf>
    <xf numFmtId="185" fontId="4" fillId="0" borderId="19" xfId="0" applyNumberFormat="1" applyFont="1" applyBorder="1" applyAlignment="1">
      <alignment horizontal="center" vertical="center"/>
    </xf>
    <xf numFmtId="165" fontId="5" fillId="0" borderId="20" xfId="28" applyNumberFormat="1" applyFont="1" applyFill="1" applyBorder="1" applyAlignment="1">
      <alignment horizontal="center" vertical="center" wrapText="1"/>
    </xf>
    <xf numFmtId="0" fontId="100" fillId="0" borderId="12" xfId="0" applyFont="1" applyBorder="1" applyAlignment="1" applyProtection="1">
      <alignment vertical="center" wrapText="1"/>
      <protection locked="0"/>
    </xf>
    <xf numFmtId="191" fontId="70" fillId="0" borderId="12" xfId="0" applyNumberFormat="1" applyFont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98" fillId="29" borderId="0" xfId="0" applyFont="1" applyFill="1" applyAlignment="1">
      <alignment vertical="center"/>
    </xf>
    <xf numFmtId="3" fontId="101" fillId="0" borderId="13" xfId="0" applyNumberFormat="1" applyFont="1" applyBorder="1" applyAlignment="1" applyProtection="1">
      <alignment horizontal="center" vertical="center"/>
      <protection locked="0"/>
    </xf>
    <xf numFmtId="0" fontId="103" fillId="27" borderId="0" xfId="0" applyFont="1" applyFill="1" applyAlignment="1">
      <alignment horizontal="left" vertical="center"/>
    </xf>
    <xf numFmtId="3" fontId="103" fillId="27" borderId="0" xfId="0" applyNumberFormat="1" applyFont="1" applyFill="1" applyAlignment="1">
      <alignment horizontal="left" vertical="center"/>
    </xf>
    <xf numFmtId="0" fontId="103" fillId="0" borderId="0" xfId="0" applyFont="1" applyAlignment="1">
      <alignment horizontal="left" vertical="center"/>
    </xf>
    <xf numFmtId="3" fontId="103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85" fillId="0" borderId="12" xfId="0" applyFont="1" applyBorder="1" applyAlignment="1" applyProtection="1">
      <alignment horizontal="center" vertical="center"/>
      <protection locked="0"/>
    </xf>
    <xf numFmtId="3" fontId="70" fillId="0" borderId="30" xfId="0" applyNumberFormat="1" applyFont="1" applyBorder="1" applyAlignment="1" applyProtection="1">
      <alignment horizontal="center" vertical="center"/>
      <protection locked="0"/>
    </xf>
    <xf numFmtId="167" fontId="53" fillId="0" borderId="0" xfId="0" applyNumberFormat="1" applyFont="1" applyAlignment="1" applyProtection="1">
      <alignment vertical="center"/>
      <protection locked="0"/>
    </xf>
    <xf numFmtId="3" fontId="97" fillId="0" borderId="12" xfId="0" applyNumberFormat="1" applyFont="1" applyBorder="1" applyAlignment="1" applyProtection="1">
      <alignment vertical="center"/>
      <protection locked="0"/>
    </xf>
    <xf numFmtId="0" fontId="97" fillId="0" borderId="12" xfId="0" applyFont="1" applyBorder="1" applyAlignment="1" applyProtection="1">
      <alignment horizontal="center" vertical="center"/>
      <protection locked="0"/>
    </xf>
    <xf numFmtId="0" fontId="97" fillId="0" borderId="12" xfId="0" applyFont="1" applyBorder="1" applyAlignment="1" applyProtection="1">
      <alignment vertical="center" wrapText="1"/>
      <protection locked="0"/>
    </xf>
    <xf numFmtId="170" fontId="70" fillId="0" borderId="1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3" fontId="8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29" fillId="29" borderId="0" xfId="0" applyFont="1" applyFill="1" applyAlignment="1">
      <alignment horizontal="right"/>
    </xf>
    <xf numFmtId="3" fontId="4" fillId="0" borderId="13" xfId="0" applyNumberFormat="1" applyFont="1" applyBorder="1" applyProtection="1">
      <protection locked="0"/>
    </xf>
    <xf numFmtId="3" fontId="4" fillId="0" borderId="21" xfId="0" applyNumberFormat="1" applyFont="1" applyBorder="1" applyAlignment="1" applyProtection="1">
      <alignment horizontal="right" wrapText="1"/>
      <protection locked="0"/>
    </xf>
    <xf numFmtId="0" fontId="29" fillId="29" borderId="0" xfId="0" applyFont="1" applyFill="1" applyAlignment="1">
      <alignment horizontal="center"/>
    </xf>
    <xf numFmtId="0" fontId="29" fillId="29" borderId="0" xfId="0" applyFont="1" applyFill="1" applyAlignment="1">
      <alignment horizontal="right" vertical="center"/>
    </xf>
    <xf numFmtId="3" fontId="104" fillId="0" borderId="0" xfId="0" applyNumberFormat="1" applyFont="1" applyAlignment="1">
      <alignment horizontal="left" vertical="center"/>
    </xf>
    <xf numFmtId="3" fontId="104" fillId="0" borderId="0" xfId="0" applyNumberFormat="1" applyFont="1"/>
    <xf numFmtId="3" fontId="103" fillId="0" borderId="0" xfId="0" applyNumberFormat="1" applyFont="1" applyAlignment="1">
      <alignment horizontal="left" vertical="center"/>
    </xf>
    <xf numFmtId="3" fontId="104" fillId="0" borderId="0" xfId="0" applyNumberFormat="1" applyFont="1" applyAlignment="1">
      <alignment vertical="center"/>
    </xf>
    <xf numFmtId="0" fontId="103" fillId="0" borderId="0" xfId="0" applyFont="1" applyAlignment="1">
      <alignment horizontal="right"/>
    </xf>
    <xf numFmtId="0" fontId="29" fillId="29" borderId="0" xfId="0" applyFont="1" applyFill="1" applyAlignment="1">
      <alignment horizontal="left"/>
    </xf>
    <xf numFmtId="0" fontId="5" fillId="28" borderId="0" xfId="0" applyFont="1" applyFill="1" applyAlignment="1" applyProtection="1">
      <alignment horizontal="center" vertical="center"/>
      <protection locked="0"/>
    </xf>
    <xf numFmtId="172" fontId="70" fillId="0" borderId="12" xfId="0" applyNumberFormat="1" applyFont="1" applyBorder="1" applyAlignment="1" applyProtection="1">
      <alignment horizontal="center" vertical="center"/>
      <protection locked="0"/>
    </xf>
    <xf numFmtId="182" fontId="53" fillId="0" borderId="13" xfId="0" applyNumberFormat="1" applyFont="1" applyBorder="1" applyAlignment="1" applyProtection="1">
      <alignment vertical="center"/>
      <protection locked="0"/>
    </xf>
    <xf numFmtId="188" fontId="53" fillId="0" borderId="13" xfId="0" applyNumberFormat="1" applyFont="1" applyBorder="1" applyAlignment="1" applyProtection="1">
      <alignment vertical="center"/>
      <protection locked="0"/>
    </xf>
    <xf numFmtId="167" fontId="53" fillId="0" borderId="12" xfId="0" applyNumberFormat="1" applyFont="1" applyBorder="1" applyAlignment="1">
      <alignment horizontal="center"/>
    </xf>
    <xf numFmtId="182" fontId="106" fillId="0" borderId="13" xfId="0" applyNumberFormat="1" applyFont="1" applyBorder="1" applyAlignment="1" applyProtection="1">
      <alignment vertical="center"/>
      <protection locked="0"/>
    </xf>
    <xf numFmtId="167" fontId="106" fillId="0" borderId="12" xfId="0" applyNumberFormat="1" applyFont="1" applyBorder="1" applyAlignment="1">
      <alignment horizontal="center"/>
    </xf>
    <xf numFmtId="0" fontId="106" fillId="0" borderId="0" xfId="0" applyFont="1"/>
    <xf numFmtId="165" fontId="105" fillId="0" borderId="0" xfId="28" applyNumberFormat="1" applyFont="1" applyFill="1" applyBorder="1" applyAlignment="1" applyProtection="1">
      <protection locked="0"/>
    </xf>
    <xf numFmtId="0" fontId="106" fillId="0" borderId="0" xfId="0" applyFont="1" applyAlignment="1">
      <alignment horizontal="left" wrapText="1"/>
    </xf>
    <xf numFmtId="3" fontId="106" fillId="0" borderId="31" xfId="0" applyNumberFormat="1" applyFont="1" applyBorder="1" applyAlignment="1" applyProtection="1">
      <alignment horizontal="center" vertical="center"/>
      <protection locked="0"/>
    </xf>
    <xf numFmtId="0" fontId="106" fillId="0" borderId="0" xfId="0" applyFont="1" applyAlignment="1">
      <alignment horizontal="center" wrapText="1"/>
    </xf>
    <xf numFmtId="3" fontId="106" fillId="0" borderId="20" xfId="0" applyNumberFormat="1" applyFont="1" applyBorder="1" applyAlignment="1" applyProtection="1">
      <alignment horizontal="center" vertical="center"/>
      <protection locked="0"/>
    </xf>
    <xf numFmtId="168" fontId="106" fillId="0" borderId="12" xfId="0" applyNumberFormat="1" applyFont="1" applyBorder="1" applyAlignment="1">
      <alignment horizontal="center"/>
    </xf>
    <xf numFmtId="168" fontId="106" fillId="0" borderId="13" xfId="0" applyNumberFormat="1" applyFont="1" applyBorder="1" applyAlignment="1">
      <alignment horizontal="center" vertical="center"/>
    </xf>
    <xf numFmtId="168" fontId="106" fillId="0" borderId="12" xfId="0" applyNumberFormat="1" applyFont="1" applyBorder="1" applyAlignment="1">
      <alignment horizontal="center" vertical="center"/>
    </xf>
    <xf numFmtId="0" fontId="106" fillId="0" borderId="0" xfId="0" applyFont="1" applyAlignment="1">
      <alignment vertical="center"/>
    </xf>
    <xf numFmtId="168" fontId="106" fillId="31" borderId="13" xfId="0" applyNumberFormat="1" applyFont="1" applyFill="1" applyBorder="1" applyAlignment="1" applyProtection="1">
      <alignment horizontal="center" vertical="center"/>
      <protection locked="0"/>
    </xf>
    <xf numFmtId="175" fontId="106" fillId="31" borderId="12" xfId="0" applyNumberFormat="1" applyFont="1" applyFill="1" applyBorder="1" applyAlignment="1">
      <alignment horizontal="center" vertical="center"/>
    </xf>
    <xf numFmtId="191" fontId="106" fillId="31" borderId="13" xfId="0" applyNumberFormat="1" applyFont="1" applyFill="1" applyBorder="1" applyAlignment="1" applyProtection="1">
      <alignment horizontal="center" vertical="center"/>
      <protection locked="0"/>
    </xf>
    <xf numFmtId="172" fontId="106" fillId="31" borderId="13" xfId="0" applyNumberFormat="1" applyFont="1" applyFill="1" applyBorder="1" applyAlignment="1" applyProtection="1">
      <alignment horizontal="center" vertical="center"/>
      <protection locked="0"/>
    </xf>
    <xf numFmtId="187" fontId="106" fillId="31" borderId="13" xfId="0" applyNumberFormat="1" applyFont="1" applyFill="1" applyBorder="1" applyAlignment="1" applyProtection="1">
      <alignment horizontal="center" vertical="center"/>
      <protection locked="0"/>
    </xf>
    <xf numFmtId="184" fontId="106" fillId="31" borderId="13" xfId="0" applyNumberFormat="1" applyFont="1" applyFill="1" applyBorder="1" applyAlignment="1" applyProtection="1">
      <alignment horizontal="center" vertical="center"/>
      <protection locked="0"/>
    </xf>
    <xf numFmtId="182" fontId="106" fillId="0" borderId="13" xfId="0" applyNumberFormat="1" applyFont="1" applyBorder="1" applyAlignment="1">
      <alignment horizontal="center"/>
    </xf>
    <xf numFmtId="170" fontId="106" fillId="0" borderId="13" xfId="0" applyNumberFormat="1" applyFont="1" applyBorder="1" applyAlignment="1">
      <alignment horizontal="center"/>
    </xf>
    <xf numFmtId="183" fontId="106" fillId="0" borderId="13" xfId="0" applyNumberFormat="1" applyFont="1" applyBorder="1" applyAlignment="1">
      <alignment horizontal="center"/>
    </xf>
    <xf numFmtId="168" fontId="106" fillId="0" borderId="13" xfId="0" applyNumberFormat="1" applyFont="1" applyBorder="1" applyAlignment="1">
      <alignment horizontal="center"/>
    </xf>
    <xf numFmtId="179" fontId="106" fillId="0" borderId="13" xfId="0" applyNumberFormat="1" applyFont="1" applyBorder="1" applyAlignment="1">
      <alignment horizontal="center"/>
    </xf>
    <xf numFmtId="3" fontId="105" fillId="0" borderId="20" xfId="0" applyNumberFormat="1" applyFont="1" applyBorder="1" applyAlignment="1" applyProtection="1">
      <alignment horizontal="center" vertical="center"/>
      <protection locked="0"/>
    </xf>
    <xf numFmtId="174" fontId="106" fillId="0" borderId="12" xfId="0" applyNumberFormat="1" applyFont="1" applyBorder="1" applyAlignment="1">
      <alignment horizontal="center" vertical="center"/>
    </xf>
    <xf numFmtId="183" fontId="106" fillId="0" borderId="12" xfId="0" applyNumberFormat="1" applyFont="1" applyBorder="1" applyAlignment="1">
      <alignment horizontal="center" vertical="center"/>
    </xf>
    <xf numFmtId="176" fontId="106" fillId="0" borderId="12" xfId="0" applyNumberFormat="1" applyFont="1" applyBorder="1" applyAlignment="1">
      <alignment horizontal="center" vertical="center"/>
    </xf>
    <xf numFmtId="184" fontId="106" fillId="0" borderId="13" xfId="0" applyNumberFormat="1" applyFont="1" applyBorder="1" applyAlignment="1" applyProtection="1">
      <alignment horizontal="center" vertical="center"/>
      <protection locked="0"/>
    </xf>
    <xf numFmtId="178" fontId="106" fillId="0" borderId="12" xfId="0" applyNumberFormat="1" applyFont="1" applyBorder="1" applyAlignment="1" applyProtection="1">
      <alignment horizontal="center" vertical="center"/>
      <protection locked="0"/>
    </xf>
    <xf numFmtId="167" fontId="106" fillId="28" borderId="13" xfId="0" applyNumberFormat="1" applyFont="1" applyFill="1" applyBorder="1" applyAlignment="1">
      <alignment horizontal="center" vertical="center"/>
    </xf>
    <xf numFmtId="3" fontId="106" fillId="0" borderId="13" xfId="0" applyNumberFormat="1" applyFont="1" applyBorder="1" applyAlignment="1" applyProtection="1">
      <alignment horizontal="center" vertical="center"/>
      <protection locked="0"/>
    </xf>
    <xf numFmtId="167" fontId="106" fillId="0" borderId="13" xfId="0" applyNumberFormat="1" applyFont="1" applyBorder="1" applyAlignment="1">
      <alignment horizontal="center"/>
    </xf>
    <xf numFmtId="167" fontId="106" fillId="0" borderId="12" xfId="0" applyNumberFormat="1" applyFont="1" applyBorder="1" applyAlignment="1" applyProtection="1">
      <alignment horizontal="center"/>
      <protection locked="0"/>
    </xf>
    <xf numFmtId="193" fontId="106" fillId="0" borderId="12" xfId="0" applyNumberFormat="1" applyFont="1" applyBorder="1" applyAlignment="1">
      <alignment horizontal="center"/>
    </xf>
    <xf numFmtId="3" fontId="106" fillId="0" borderId="50" xfId="0" applyNumberFormat="1" applyFont="1" applyBorder="1" applyAlignment="1" applyProtection="1">
      <alignment horizontal="center" vertical="center"/>
      <protection locked="0"/>
    </xf>
    <xf numFmtId="174" fontId="106" fillId="0" borderId="12" xfId="0" applyNumberFormat="1" applyFont="1" applyBorder="1" applyAlignment="1">
      <alignment horizontal="center"/>
    </xf>
    <xf numFmtId="186" fontId="106" fillId="0" borderId="12" xfId="0" applyNumberFormat="1" applyFont="1" applyBorder="1" applyAlignment="1">
      <alignment horizontal="center"/>
    </xf>
    <xf numFmtId="168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/>
    <xf numFmtId="0" fontId="53" fillId="0" borderId="0" xfId="0" applyFont="1" applyAlignment="1" applyProtection="1">
      <alignment vertical="center"/>
      <protection locked="0"/>
    </xf>
    <xf numFmtId="0" fontId="53" fillId="0" borderId="0" xfId="0" applyFont="1"/>
    <xf numFmtId="3" fontId="53" fillId="0" borderId="0" xfId="0" applyNumberFormat="1" applyFont="1" applyAlignment="1" applyProtection="1">
      <alignment horizontal="center"/>
      <protection locked="0"/>
    </xf>
    <xf numFmtId="3" fontId="53" fillId="0" borderId="14" xfId="0" applyNumberFormat="1" applyFont="1" applyBorder="1" applyAlignment="1" applyProtection="1">
      <alignment horizontal="center"/>
      <protection locked="0"/>
    </xf>
    <xf numFmtId="3" fontId="53" fillId="0" borderId="13" xfId="0" applyNumberFormat="1" applyFont="1" applyBorder="1" applyAlignment="1" applyProtection="1">
      <alignment horizontal="center"/>
      <protection locked="0"/>
    </xf>
    <xf numFmtId="3" fontId="53" fillId="0" borderId="12" xfId="0" applyNumberFormat="1" applyFont="1" applyBorder="1" applyAlignment="1" applyProtection="1">
      <alignment horizontal="center"/>
      <protection locked="0"/>
    </xf>
    <xf numFmtId="3" fontId="53" fillId="0" borderId="0" xfId="0" applyNumberFormat="1" applyFont="1"/>
    <xf numFmtId="3" fontId="53" fillId="0" borderId="0" xfId="0" applyNumberFormat="1" applyFont="1" applyAlignment="1" applyProtection="1">
      <alignment horizontal="center" wrapText="1"/>
      <protection locked="0"/>
    </xf>
    <xf numFmtId="168" fontId="53" fillId="0" borderId="12" xfId="0" applyNumberFormat="1" applyFont="1" applyBorder="1" applyAlignment="1">
      <alignment horizontal="center"/>
    </xf>
    <xf numFmtId="168" fontId="53" fillId="0" borderId="13" xfId="0" applyNumberFormat="1" applyFont="1" applyBorder="1" applyAlignment="1">
      <alignment horizontal="center"/>
    </xf>
    <xf numFmtId="168" fontId="53" fillId="0" borderId="13" xfId="0" applyNumberFormat="1" applyFont="1" applyBorder="1" applyAlignment="1">
      <alignment horizontal="center" vertical="center"/>
    </xf>
    <xf numFmtId="168" fontId="53" fillId="0" borderId="12" xfId="0" applyNumberFormat="1" applyFont="1" applyBorder="1" applyAlignment="1">
      <alignment horizontal="center" vertical="center"/>
    </xf>
    <xf numFmtId="167" fontId="53" fillId="0" borderId="12" xfId="0" applyNumberFormat="1" applyFont="1" applyBorder="1" applyAlignment="1">
      <alignment horizontal="center" vertical="center"/>
    </xf>
    <xf numFmtId="168" fontId="53" fillId="31" borderId="13" xfId="0" applyNumberFormat="1" applyFont="1" applyFill="1" applyBorder="1" applyAlignment="1" applyProtection="1">
      <alignment horizontal="center" vertical="center"/>
      <protection locked="0"/>
    </xf>
    <xf numFmtId="175" fontId="53" fillId="31" borderId="12" xfId="0" applyNumberFormat="1" applyFont="1" applyFill="1" applyBorder="1" applyAlignment="1">
      <alignment horizontal="center" vertical="center"/>
    </xf>
    <xf numFmtId="191" fontId="53" fillId="31" borderId="13" xfId="0" applyNumberFormat="1" applyFont="1" applyFill="1" applyBorder="1" applyAlignment="1" applyProtection="1">
      <alignment horizontal="center" vertical="center"/>
      <protection locked="0"/>
    </xf>
    <xf numFmtId="172" fontId="53" fillId="31" borderId="13" xfId="0" applyNumberFormat="1" applyFont="1" applyFill="1" applyBorder="1" applyAlignment="1" applyProtection="1">
      <alignment horizontal="center" vertical="center"/>
      <protection locked="0"/>
    </xf>
    <xf numFmtId="187" fontId="53" fillId="31" borderId="13" xfId="0" applyNumberFormat="1" applyFont="1" applyFill="1" applyBorder="1" applyAlignment="1" applyProtection="1">
      <alignment horizontal="center" vertical="center"/>
      <protection locked="0"/>
    </xf>
    <xf numFmtId="184" fontId="53" fillId="31" borderId="13" xfId="0" applyNumberFormat="1" applyFont="1" applyFill="1" applyBorder="1" applyAlignment="1" applyProtection="1">
      <alignment horizontal="center" vertical="center"/>
      <protection locked="0"/>
    </xf>
    <xf numFmtId="182" fontId="53" fillId="0" borderId="13" xfId="0" applyNumberFormat="1" applyFont="1" applyBorder="1" applyAlignment="1">
      <alignment horizontal="center"/>
    </xf>
    <xf numFmtId="170" fontId="53" fillId="0" borderId="13" xfId="0" applyNumberFormat="1" applyFont="1" applyBorder="1" applyAlignment="1">
      <alignment horizontal="center"/>
    </xf>
    <xf numFmtId="183" fontId="53" fillId="0" borderId="13" xfId="0" applyNumberFormat="1" applyFont="1" applyBorder="1" applyAlignment="1">
      <alignment horizontal="center"/>
    </xf>
    <xf numFmtId="167" fontId="53" fillId="0" borderId="13" xfId="0" applyNumberFormat="1" applyFont="1" applyBorder="1" applyAlignment="1">
      <alignment horizontal="center"/>
    </xf>
    <xf numFmtId="179" fontId="53" fillId="0" borderId="13" xfId="0" applyNumberFormat="1" applyFont="1" applyBorder="1" applyAlignment="1">
      <alignment horizontal="center"/>
    </xf>
    <xf numFmtId="174" fontId="53" fillId="0" borderId="12" xfId="0" applyNumberFormat="1" applyFont="1" applyBorder="1" applyAlignment="1">
      <alignment horizontal="center" vertical="center"/>
    </xf>
    <xf numFmtId="183" fontId="53" fillId="0" borderId="12" xfId="0" applyNumberFormat="1" applyFont="1" applyBorder="1" applyAlignment="1">
      <alignment horizontal="center" vertical="center"/>
    </xf>
    <xf numFmtId="176" fontId="53" fillId="0" borderId="12" xfId="0" applyNumberFormat="1" applyFont="1" applyBorder="1" applyAlignment="1">
      <alignment horizontal="center" vertical="center"/>
    </xf>
    <xf numFmtId="184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12" xfId="0" applyNumberFormat="1" applyFont="1" applyBorder="1" applyAlignment="1" applyProtection="1">
      <alignment horizontal="center" vertical="center"/>
      <protection locked="0"/>
    </xf>
    <xf numFmtId="167" fontId="53" fillId="28" borderId="13" xfId="0" applyNumberFormat="1" applyFont="1" applyFill="1" applyBorder="1" applyAlignment="1">
      <alignment horizontal="center" vertical="center"/>
    </xf>
    <xf numFmtId="3" fontId="53" fillId="0" borderId="14" xfId="0" applyNumberFormat="1" applyFont="1" applyBorder="1" applyAlignment="1" applyProtection="1">
      <alignment horizontal="center" vertical="center"/>
      <protection locked="0"/>
    </xf>
    <xf numFmtId="168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42" xfId="0" applyNumberFormat="1" applyFont="1" applyBorder="1" applyAlignment="1" applyProtection="1">
      <alignment horizontal="center" vertical="center"/>
      <protection locked="0"/>
    </xf>
    <xf numFmtId="173" fontId="53" fillId="0" borderId="13" xfId="0" applyNumberFormat="1" applyFont="1" applyBorder="1" applyAlignment="1">
      <alignment horizontal="center"/>
    </xf>
    <xf numFmtId="167" fontId="53" fillId="0" borderId="12" xfId="0" applyNumberFormat="1" applyFont="1" applyBorder="1" applyAlignment="1" applyProtection="1">
      <alignment horizontal="center"/>
      <protection locked="0"/>
    </xf>
    <xf numFmtId="174" fontId="53" fillId="0" borderId="43" xfId="0" applyNumberFormat="1" applyFont="1" applyBorder="1" applyAlignment="1">
      <alignment horizontal="center"/>
    </xf>
    <xf numFmtId="174" fontId="53" fillId="0" borderId="43" xfId="0" applyNumberFormat="1" applyFont="1" applyBorder="1" applyAlignment="1">
      <alignment horizontal="center" vertical="center"/>
    </xf>
    <xf numFmtId="168" fontId="53" fillId="0" borderId="43" xfId="0" applyNumberFormat="1" applyFont="1" applyBorder="1" applyAlignment="1">
      <alignment horizontal="center"/>
    </xf>
    <xf numFmtId="187" fontId="53" fillId="0" borderId="43" xfId="0" applyNumberFormat="1" applyFont="1" applyBorder="1" applyAlignment="1">
      <alignment horizontal="center"/>
    </xf>
    <xf numFmtId="186" fontId="53" fillId="0" borderId="43" xfId="0" applyNumberFormat="1" applyFont="1" applyBorder="1" applyAlignment="1">
      <alignment horizontal="center"/>
    </xf>
    <xf numFmtId="176" fontId="53" fillId="0" borderId="12" xfId="0" applyNumberFormat="1" applyFont="1" applyBorder="1" applyAlignment="1" applyProtection="1">
      <alignment horizontal="center"/>
      <protection locked="0"/>
    </xf>
    <xf numFmtId="186" fontId="53" fillId="0" borderId="12" xfId="0" applyNumberFormat="1" applyFont="1" applyBorder="1" applyAlignment="1">
      <alignment horizontal="center"/>
    </xf>
    <xf numFmtId="168" fontId="53" fillId="0" borderId="12" xfId="0" applyNumberFormat="1" applyFont="1" applyBorder="1" applyAlignment="1" applyProtection="1">
      <alignment horizontal="center"/>
      <protection locked="0"/>
    </xf>
    <xf numFmtId="174" fontId="53" fillId="0" borderId="12" xfId="0" applyNumberFormat="1" applyFont="1" applyBorder="1" applyAlignment="1">
      <alignment horizontal="center"/>
    </xf>
    <xf numFmtId="3" fontId="53" fillId="0" borderId="12" xfId="0" applyNumberFormat="1" applyFont="1" applyBorder="1"/>
    <xf numFmtId="193" fontId="53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Protection="1">
      <protection locked="0"/>
    </xf>
    <xf numFmtId="165" fontId="5" fillId="33" borderId="15" xfId="28" applyNumberFormat="1" applyFont="1" applyFill="1" applyBorder="1" applyAlignment="1">
      <alignment horizontal="center"/>
    </xf>
    <xf numFmtId="0" fontId="4" fillId="33" borderId="16" xfId="0" applyFont="1" applyFill="1" applyBorder="1" applyAlignment="1">
      <alignment horizontal="center"/>
    </xf>
    <xf numFmtId="0" fontId="1" fillId="33" borderId="16" xfId="0" applyFont="1" applyFill="1" applyBorder="1" applyAlignment="1">
      <alignment horizontal="center"/>
    </xf>
    <xf numFmtId="165" fontId="1" fillId="33" borderId="16" xfId="28" applyNumberFormat="1" applyFont="1" applyFill="1" applyBorder="1" applyAlignment="1">
      <alignment horizontal="center"/>
    </xf>
    <xf numFmtId="181" fontId="1" fillId="33" borderId="17" xfId="0" applyNumberFormat="1" applyFont="1" applyFill="1" applyBorder="1" applyAlignment="1">
      <alignment horizontal="center"/>
    </xf>
    <xf numFmtId="170" fontId="4" fillId="33" borderId="10" xfId="0" applyNumberFormat="1" applyFont="1" applyFill="1" applyBorder="1" applyAlignment="1">
      <alignment horizontal="center" vertical="center"/>
    </xf>
    <xf numFmtId="177" fontId="4" fillId="33" borderId="18" xfId="0" applyNumberFormat="1" applyFont="1" applyFill="1" applyBorder="1" applyAlignment="1">
      <alignment horizontal="center" vertical="center"/>
    </xf>
    <xf numFmtId="178" fontId="1" fillId="33" borderId="18" xfId="0" applyNumberFormat="1" applyFont="1" applyFill="1" applyBorder="1" applyAlignment="1">
      <alignment horizontal="center" vertical="center"/>
    </xf>
    <xf numFmtId="179" fontId="1" fillId="33" borderId="18" xfId="0" applyNumberFormat="1" applyFont="1" applyFill="1" applyBorder="1" applyAlignment="1">
      <alignment horizontal="center" vertical="center"/>
    </xf>
    <xf numFmtId="182" fontId="1" fillId="33" borderId="18" xfId="0" applyNumberFormat="1" applyFont="1" applyFill="1" applyBorder="1" applyAlignment="1">
      <alignment horizontal="center" vertical="center"/>
    </xf>
    <xf numFmtId="180" fontId="4" fillId="33" borderId="19" xfId="0" applyNumberFormat="1" applyFont="1" applyFill="1" applyBorder="1" applyAlignment="1">
      <alignment horizontal="center" vertical="center"/>
    </xf>
    <xf numFmtId="194" fontId="53" fillId="0" borderId="12" xfId="0" applyNumberFormat="1" applyFont="1" applyBorder="1" applyAlignment="1">
      <alignment horizontal="center" vertical="center"/>
    </xf>
    <xf numFmtId="195" fontId="53" fillId="0" borderId="12" xfId="0" applyNumberFormat="1" applyFont="1" applyBorder="1" applyAlignment="1">
      <alignment horizontal="center" vertical="center"/>
    </xf>
    <xf numFmtId="193" fontId="53" fillId="0" borderId="12" xfId="0" applyNumberFormat="1" applyFont="1" applyBorder="1" applyAlignment="1">
      <alignment horizontal="center" vertical="center"/>
    </xf>
    <xf numFmtId="193" fontId="106" fillId="0" borderId="12" xfId="0" applyNumberFormat="1" applyFont="1" applyBorder="1" applyAlignment="1">
      <alignment horizontal="center" vertical="center"/>
    </xf>
    <xf numFmtId="3" fontId="108" fillId="0" borderId="0" xfId="0" applyNumberFormat="1" applyFont="1"/>
    <xf numFmtId="169" fontId="4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81" fillId="27" borderId="12" xfId="0" applyNumberFormat="1" applyFont="1" applyFill="1" applyBorder="1" applyAlignment="1" applyProtection="1">
      <alignment vertical="center"/>
      <protection locked="0"/>
    </xf>
    <xf numFmtId="0" fontId="1" fillId="28" borderId="12" xfId="0" applyFont="1" applyFill="1" applyBorder="1" applyAlignment="1" applyProtection="1">
      <alignment wrapText="1"/>
      <protection locked="0"/>
    </xf>
    <xf numFmtId="3" fontId="1" fillId="28" borderId="12" xfId="0" applyNumberFormat="1" applyFont="1" applyFill="1" applyBorder="1" applyProtection="1">
      <protection locked="0"/>
    </xf>
    <xf numFmtId="167" fontId="53" fillId="28" borderId="12" xfId="0" applyNumberFormat="1" applyFont="1" applyFill="1" applyBorder="1" applyAlignment="1">
      <alignment horizontal="center"/>
    </xf>
    <xf numFmtId="167" fontId="106" fillId="28" borderId="12" xfId="0" applyNumberFormat="1" applyFont="1" applyFill="1" applyBorder="1" applyAlignment="1">
      <alignment horizontal="center"/>
    </xf>
    <xf numFmtId="9" fontId="0" fillId="0" borderId="0" xfId="46" applyFont="1" applyAlignment="1">
      <alignment vertical="center"/>
    </xf>
    <xf numFmtId="3" fontId="76" fillId="0" borderId="12" xfId="0" applyNumberFormat="1" applyFont="1" applyBorder="1" applyProtection="1">
      <protection locked="0"/>
    </xf>
    <xf numFmtId="168" fontId="0" fillId="0" borderId="0" xfId="0" applyNumberFormat="1"/>
    <xf numFmtId="187" fontId="106" fillId="0" borderId="12" xfId="0" applyNumberFormat="1" applyFont="1" applyBorder="1" applyAlignment="1">
      <alignment horizontal="center"/>
    </xf>
    <xf numFmtId="176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 applyAlignment="1" applyProtection="1">
      <alignment horizontal="center"/>
      <protection locked="0"/>
    </xf>
    <xf numFmtId="193" fontId="106" fillId="0" borderId="13" xfId="0" applyNumberFormat="1" applyFont="1" applyBorder="1" applyAlignment="1">
      <alignment horizontal="center"/>
    </xf>
    <xf numFmtId="166" fontId="105" fillId="0" borderId="12" xfId="0" applyNumberFormat="1" applyFont="1" applyBorder="1" applyAlignment="1">
      <alignment horizontal="center" vertical="center"/>
    </xf>
    <xf numFmtId="3" fontId="87" fillId="0" borderId="0" xfId="0" applyNumberFormat="1" applyFont="1" applyAlignment="1">
      <alignment vertical="center"/>
    </xf>
    <xf numFmtId="0" fontId="77" fillId="27" borderId="0" xfId="0" applyFont="1" applyFill="1" applyAlignment="1">
      <alignment vertical="center"/>
    </xf>
    <xf numFmtId="0" fontId="78" fillId="27" borderId="0" xfId="0" applyFont="1" applyFill="1" applyAlignment="1">
      <alignment vertical="center"/>
    </xf>
    <xf numFmtId="0" fontId="29" fillId="27" borderId="0" xfId="0" applyFont="1" applyFill="1" applyAlignment="1">
      <alignment vertical="center"/>
    </xf>
    <xf numFmtId="0" fontId="89" fillId="27" borderId="0" xfId="0" applyFont="1" applyFill="1" applyAlignment="1" applyProtection="1">
      <alignment horizontal="center" wrapText="1"/>
      <protection locked="0"/>
    </xf>
    <xf numFmtId="196" fontId="53" fillId="0" borderId="13" xfId="0" applyNumberFormat="1" applyFon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>
      <alignment vertical="center"/>
    </xf>
    <xf numFmtId="0" fontId="109" fillId="0" borderId="0" xfId="0" applyFont="1" applyAlignment="1" applyProtection="1">
      <alignment horizontal="center" wrapText="1"/>
      <protection locked="0"/>
    </xf>
    <xf numFmtId="192" fontId="0" fillId="28" borderId="0" xfId="0" applyNumberFormat="1" applyFill="1"/>
    <xf numFmtId="165" fontId="7" fillId="0" borderId="0" xfId="28" applyNumberFormat="1" applyFont="1" applyAlignment="1">
      <alignment vertical="center"/>
    </xf>
    <xf numFmtId="0" fontId="16" fillId="27" borderId="0" xfId="0" applyFont="1" applyFill="1" applyAlignment="1">
      <alignment horizontal="right" vertical="center"/>
    </xf>
    <xf numFmtId="0" fontId="8" fillId="29" borderId="0" xfId="0" applyFont="1" applyFill="1" applyAlignment="1">
      <alignment vertical="center"/>
    </xf>
    <xf numFmtId="9" fontId="8" fillId="27" borderId="0" xfId="46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59" fillId="27" borderId="0" xfId="0" applyFont="1" applyFill="1" applyAlignment="1" applyProtection="1">
      <alignment horizontal="left" wrapText="1"/>
      <protection locked="0"/>
    </xf>
    <xf numFmtId="182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horizontal="left" wrapText="1"/>
      <protection locked="0"/>
    </xf>
    <xf numFmtId="3" fontId="29" fillId="0" borderId="0" xfId="0" applyNumberFormat="1" applyFont="1" applyAlignment="1">
      <alignment vertical="center"/>
    </xf>
    <xf numFmtId="3" fontId="68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4" fillId="0" borderId="28" xfId="0" applyFont="1" applyBorder="1" applyAlignment="1" applyProtection="1">
      <alignment wrapText="1"/>
      <protection locked="0"/>
    </xf>
    <xf numFmtId="3" fontId="103" fillId="31" borderId="0" xfId="0" applyNumberFormat="1" applyFont="1" applyFill="1" applyAlignment="1">
      <alignment vertical="center"/>
    </xf>
    <xf numFmtId="3" fontId="101" fillId="34" borderId="0" xfId="0" applyNumberFormat="1" applyFont="1" applyFill="1" applyAlignment="1">
      <alignment horizontal="left" vertical="center"/>
    </xf>
    <xf numFmtId="3" fontId="110" fillId="34" borderId="0" xfId="0" applyNumberFormat="1" applyFont="1" applyFill="1" applyAlignment="1">
      <alignment vertical="center"/>
    </xf>
    <xf numFmtId="3" fontId="111" fillId="34" borderId="49" xfId="0" applyNumberFormat="1" applyFont="1" applyFill="1" applyBorder="1" applyAlignment="1">
      <alignment vertical="center"/>
    </xf>
    <xf numFmtId="3" fontId="110" fillId="30" borderId="0" xfId="0" applyNumberFormat="1" applyFont="1" applyFill="1" applyAlignment="1">
      <alignment vertical="center"/>
    </xf>
    <xf numFmtId="3" fontId="111" fillId="30" borderId="49" xfId="0" applyNumberFormat="1" applyFont="1" applyFill="1" applyBorder="1" applyAlignment="1">
      <alignment vertical="center"/>
    </xf>
    <xf numFmtId="3" fontId="101" fillId="30" borderId="0" xfId="0" applyNumberFormat="1" applyFont="1" applyFill="1" applyAlignment="1">
      <alignment horizontal="left" vertical="center"/>
    </xf>
    <xf numFmtId="3" fontId="112" fillId="33" borderId="49" xfId="0" applyNumberFormat="1" applyFont="1" applyFill="1" applyBorder="1" applyAlignment="1">
      <alignment vertical="center"/>
    </xf>
    <xf numFmtId="167" fontId="70" fillId="33" borderId="12" xfId="0" applyNumberFormat="1" applyFont="1" applyFill="1" applyBorder="1" applyAlignment="1">
      <alignment horizontal="center" vertical="center"/>
    </xf>
    <xf numFmtId="3" fontId="29" fillId="33" borderId="0" xfId="0" applyNumberFormat="1" applyFont="1" applyFill="1" applyAlignment="1">
      <alignment vertical="center"/>
    </xf>
    <xf numFmtId="168" fontId="53" fillId="33" borderId="12" xfId="0" applyNumberFormat="1" applyFont="1" applyFill="1" applyBorder="1" applyAlignment="1">
      <alignment horizontal="center" vertical="center"/>
    </xf>
    <xf numFmtId="3" fontId="1" fillId="33" borderId="0" xfId="0" applyNumberFormat="1" applyFont="1" applyFill="1" applyAlignment="1">
      <alignment horizontal="left" vertical="center"/>
    </xf>
    <xf numFmtId="0" fontId="82" fillId="28" borderId="0" xfId="0" applyFont="1" applyFill="1" applyAlignment="1">
      <alignment horizontal="right"/>
    </xf>
    <xf numFmtId="0" fontId="0" fillId="28" borderId="0" xfId="0" applyFill="1" applyAlignment="1">
      <alignment horizontal="right"/>
    </xf>
    <xf numFmtId="3" fontId="104" fillId="28" borderId="0" xfId="0" applyNumberFormat="1" applyFont="1" applyFill="1" applyAlignment="1">
      <alignment horizontal="left" vertical="center"/>
    </xf>
    <xf numFmtId="168" fontId="53" fillId="33" borderId="12" xfId="0" applyNumberFormat="1" applyFont="1" applyFill="1" applyBorder="1" applyAlignment="1">
      <alignment horizontal="center"/>
    </xf>
    <xf numFmtId="167" fontId="53" fillId="33" borderId="12" xfId="0" applyNumberFormat="1" applyFont="1" applyFill="1" applyBorder="1" applyAlignment="1">
      <alignment horizontal="center"/>
    </xf>
    <xf numFmtId="0" fontId="1" fillId="35" borderId="12" xfId="0" applyFont="1" applyFill="1" applyBorder="1" applyAlignment="1" applyProtection="1">
      <alignment vertical="center" wrapText="1"/>
      <protection locked="0"/>
    </xf>
    <xf numFmtId="3" fontId="1" fillId="35" borderId="12" xfId="0" applyNumberFormat="1" applyFont="1" applyFill="1" applyBorder="1" applyAlignment="1" applyProtection="1">
      <alignment vertical="center"/>
      <protection locked="0"/>
    </xf>
    <xf numFmtId="170" fontId="70" fillId="35" borderId="12" xfId="0" applyNumberFormat="1" applyFont="1" applyFill="1" applyBorder="1" applyAlignment="1">
      <alignment horizontal="center" vertical="center"/>
    </xf>
    <xf numFmtId="0" fontId="4" fillId="35" borderId="12" xfId="0" applyFont="1" applyFill="1" applyBorder="1" applyAlignment="1" applyProtection="1">
      <alignment horizontal="center" vertical="center"/>
      <protection locked="0"/>
    </xf>
    <xf numFmtId="3" fontId="4" fillId="35" borderId="13" xfId="0" applyNumberFormat="1" applyFont="1" applyFill="1" applyBorder="1" applyAlignment="1" applyProtection="1">
      <alignment horizontal="center" vertical="center"/>
      <protection locked="0"/>
    </xf>
    <xf numFmtId="169" fontId="70" fillId="35" borderId="12" xfId="0" applyNumberFormat="1" applyFont="1" applyFill="1" applyBorder="1" applyAlignment="1">
      <alignment horizontal="center" vertical="center"/>
    </xf>
    <xf numFmtId="3" fontId="112" fillId="36" borderId="49" xfId="0" applyNumberFormat="1" applyFont="1" applyFill="1" applyBorder="1" applyAlignment="1">
      <alignment vertical="center"/>
    </xf>
    <xf numFmtId="3" fontId="103" fillId="36" borderId="0" xfId="0" applyNumberFormat="1" applyFont="1" applyFill="1" applyAlignment="1">
      <alignment vertical="center"/>
    </xf>
    <xf numFmtId="194" fontId="113" fillId="36" borderId="12" xfId="0" applyNumberFormat="1" applyFont="1" applyFill="1" applyBorder="1" applyAlignment="1">
      <alignment horizontal="center" vertical="center"/>
    </xf>
    <xf numFmtId="3" fontId="100" fillId="36" borderId="0" xfId="0" applyNumberFormat="1" applyFont="1" applyFill="1" applyAlignment="1">
      <alignment horizontal="left" vertical="center"/>
    </xf>
    <xf numFmtId="166" fontId="4" fillId="36" borderId="10" xfId="0" applyNumberFormat="1" applyFont="1" applyFill="1" applyBorder="1" applyAlignment="1">
      <alignment horizontal="center"/>
    </xf>
    <xf numFmtId="174" fontId="113" fillId="36" borderId="12" xfId="0" applyNumberFormat="1" applyFont="1" applyFill="1" applyBorder="1" applyAlignment="1">
      <alignment horizontal="center" vertical="center"/>
    </xf>
    <xf numFmtId="3" fontId="1" fillId="36" borderId="12" xfId="0" applyNumberFormat="1" applyFont="1" applyFill="1" applyBorder="1" applyAlignment="1" applyProtection="1">
      <alignment vertical="center"/>
      <protection locked="0"/>
    </xf>
    <xf numFmtId="0" fontId="1" fillId="36" borderId="12" xfId="0" applyFont="1" applyFill="1" applyBorder="1" applyAlignment="1" applyProtection="1">
      <alignment vertical="center" wrapText="1"/>
      <protection locked="0"/>
    </xf>
    <xf numFmtId="3" fontId="29" fillId="36" borderId="0" xfId="0" applyNumberFormat="1" applyFont="1" applyFill="1" applyAlignment="1">
      <alignment vertical="center"/>
    </xf>
    <xf numFmtId="167" fontId="70" fillId="36" borderId="12" xfId="0" applyNumberFormat="1" applyFont="1" applyFill="1" applyBorder="1" applyAlignment="1">
      <alignment horizontal="center" vertical="center"/>
    </xf>
    <xf numFmtId="168" fontId="70" fillId="36" borderId="12" xfId="0" applyNumberFormat="1" applyFont="1" applyFill="1" applyBorder="1" applyAlignment="1">
      <alignment horizontal="center" vertical="center"/>
    </xf>
    <xf numFmtId="3" fontId="112" fillId="31" borderId="49" xfId="0" applyNumberFormat="1" applyFont="1" applyFill="1" applyBorder="1" applyAlignment="1">
      <alignment vertical="center"/>
    </xf>
    <xf numFmtId="167" fontId="70" fillId="31" borderId="13" xfId="0" applyNumberFormat="1" applyFont="1" applyFill="1" applyBorder="1" applyAlignment="1">
      <alignment horizontal="center" vertical="center"/>
    </xf>
    <xf numFmtId="167" fontId="70" fillId="37" borderId="12" xfId="0" applyNumberFormat="1" applyFont="1" applyFill="1" applyBorder="1" applyAlignment="1" applyProtection="1">
      <alignment horizontal="center" vertical="center"/>
      <protection locked="0"/>
    </xf>
    <xf numFmtId="3" fontId="103" fillId="37" borderId="0" xfId="0" applyNumberFormat="1" applyFont="1" applyFill="1" applyAlignment="1">
      <alignment vertical="center"/>
    </xf>
    <xf numFmtId="168" fontId="106" fillId="37" borderId="12" xfId="0" applyNumberFormat="1" applyFont="1" applyFill="1" applyBorder="1" applyAlignment="1">
      <alignment horizontal="center" vertical="center"/>
    </xf>
    <xf numFmtId="3" fontId="104" fillId="37" borderId="0" xfId="0" applyNumberFormat="1" applyFont="1" applyFill="1" applyAlignment="1">
      <alignment horizontal="left" vertical="center"/>
    </xf>
    <xf numFmtId="3" fontId="104" fillId="31" borderId="0" xfId="0" applyNumberFormat="1" applyFont="1" applyFill="1" applyAlignment="1">
      <alignment horizontal="left" vertical="center"/>
    </xf>
    <xf numFmtId="197" fontId="70" fillId="31" borderId="12" xfId="0" applyNumberFormat="1" applyFont="1" applyFill="1" applyBorder="1" applyAlignment="1" applyProtection="1">
      <alignment horizontal="center" vertical="center"/>
      <protection locked="0"/>
    </xf>
    <xf numFmtId="168" fontId="70" fillId="31" borderId="13" xfId="0" applyNumberFormat="1" applyFont="1" applyFill="1" applyBorder="1" applyAlignment="1">
      <alignment horizontal="center" vertical="center"/>
    </xf>
    <xf numFmtId="172" fontId="70" fillId="31" borderId="13" xfId="0" applyNumberFormat="1" applyFont="1" applyFill="1" applyBorder="1" applyAlignment="1">
      <alignment horizontal="center" vertical="center"/>
    </xf>
    <xf numFmtId="3" fontId="29" fillId="31" borderId="0" xfId="0" applyNumberFormat="1" applyFont="1" applyFill="1" applyAlignment="1">
      <alignment vertical="center"/>
    </xf>
    <xf numFmtId="168" fontId="53" fillId="31" borderId="12" xfId="0" applyNumberFormat="1" applyFont="1" applyFill="1" applyBorder="1" applyAlignment="1" applyProtection="1">
      <alignment horizontal="center"/>
      <protection locked="0"/>
    </xf>
    <xf numFmtId="3" fontId="1" fillId="31" borderId="0" xfId="0" applyNumberFormat="1" applyFont="1" applyFill="1" applyAlignment="1">
      <alignment horizontal="left" vertical="center"/>
    </xf>
    <xf numFmtId="173" fontId="106" fillId="31" borderId="13" xfId="0" applyNumberFormat="1" applyFont="1" applyFill="1" applyBorder="1" applyAlignment="1">
      <alignment horizontal="center"/>
    </xf>
    <xf numFmtId="0" fontId="103" fillId="31" borderId="0" xfId="0" applyFont="1" applyFill="1" applyAlignment="1">
      <alignment horizontal="left" vertical="center"/>
    </xf>
    <xf numFmtId="185" fontId="70" fillId="31" borderId="13" xfId="0" applyNumberFormat="1" applyFont="1" applyFill="1" applyBorder="1" applyAlignment="1">
      <alignment horizontal="center" vertical="center"/>
    </xf>
    <xf numFmtId="167" fontId="53" fillId="31" borderId="12" xfId="0" applyNumberFormat="1" applyFont="1" applyFill="1" applyBorder="1" applyAlignment="1">
      <alignment horizontal="center" vertical="center"/>
    </xf>
    <xf numFmtId="167" fontId="70" fillId="31" borderId="12" xfId="0" applyNumberFormat="1" applyFont="1" applyFill="1" applyBorder="1" applyAlignment="1">
      <alignment horizontal="center" vertical="center"/>
    </xf>
    <xf numFmtId="182" fontId="53" fillId="31" borderId="1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/>
    </xf>
    <xf numFmtId="42" fontId="4" fillId="0" borderId="0" xfId="0" applyNumberFormat="1" applyFont="1" applyAlignment="1" applyProtection="1">
      <alignment horizontal="center" vertical="center"/>
      <protection locked="0"/>
    </xf>
    <xf numFmtId="0" fontId="114" fillId="31" borderId="0" xfId="0" applyFont="1" applyFill="1" applyAlignment="1">
      <alignment horizontal="left" vertical="center"/>
    </xf>
    <xf numFmtId="0" fontId="114" fillId="36" borderId="0" xfId="0" applyFont="1" applyFill="1" applyAlignment="1">
      <alignment horizontal="left" vertical="center"/>
    </xf>
    <xf numFmtId="0" fontId="16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3" fontId="92" fillId="30" borderId="0" xfId="0" applyNumberFormat="1" applyFont="1" applyFill="1" applyAlignment="1">
      <alignment horizontal="center"/>
    </xf>
    <xf numFmtId="0" fontId="93" fillId="30" borderId="0" xfId="0" applyFont="1" applyFill="1" applyAlignment="1">
      <alignment horizontal="center" vertical="center"/>
    </xf>
    <xf numFmtId="0" fontId="71" fillId="27" borderId="0" xfId="0" applyFont="1" applyFill="1" applyAlignment="1">
      <alignment horizontal="center" wrapText="1"/>
    </xf>
    <xf numFmtId="0" fontId="0" fillId="0" borderId="47" xfId="0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58" fillId="0" borderId="0" xfId="35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29" fillId="0" borderId="39" xfId="0" applyFont="1" applyBorder="1" applyAlignment="1">
      <alignment horizontal="center"/>
    </xf>
    <xf numFmtId="0" fontId="29" fillId="0" borderId="0" xfId="0" applyFont="1" applyAlignment="1">
      <alignment horizontal="center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Százalék" xfId="46" builtinId="5"/>
    <cellStyle name="ᨚᨚᨚᨚᨚᨚᨚ" xfId="44"/>
    <cellStyle name="ᨚᨚᨚᨚᨚᨚᨚᨚᨚ_x001a_" xfId="45"/>
  </cellStyles>
  <dxfs count="0"/>
  <tableStyles count="0" defaultTableStyle="TableStyleMedium2" defaultPivotStyle="PivotStyleLight16"/>
  <colors>
    <mruColors>
      <color rgb="FF99CCFF"/>
      <color rgb="FFFF00FF"/>
      <color rgb="FF984A9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5" Type="http://schemas.openxmlformats.org/officeDocument/2006/relationships/customXml" Target="../ink/ink3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5.xml"/><Relationship Id="rId2" Type="http://schemas.openxmlformats.org/officeDocument/2006/relationships/image" Target="../media/image10.emf"/><Relationship Id="rId1" Type="http://schemas.openxmlformats.org/officeDocument/2006/relationships/customXml" Target="../ink/ink4.xml"/><Relationship Id="rId4" Type="http://schemas.openxmlformats.org/officeDocument/2006/relationships/image" Target="../media/image2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ustomXml" Target="../ink/ink6.xml"/><Relationship Id="rId4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24</xdr:row>
      <xdr:rowOff>252598</xdr:rowOff>
    </xdr:from>
    <xdr:to>
      <xdr:col>6</xdr:col>
      <xdr:colOff>151685</xdr:colOff>
      <xdr:row>25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  <xdr:twoCellAnchor>
    <xdr:from>
      <xdr:col>6</xdr:col>
      <xdr:colOff>604150</xdr:colOff>
      <xdr:row>22</xdr:row>
      <xdr:rowOff>12787</xdr:rowOff>
    </xdr:from>
    <xdr:to>
      <xdr:col>9</xdr:col>
      <xdr:colOff>603155</xdr:colOff>
      <xdr:row>25</xdr:row>
      <xdr:rowOff>485585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8274614" y="7134459"/>
            <a:ext cx="2932200" cy="1665000"/>
          </xdr14:xfrm>
        </xdr:contentPart>
      </mc:Choice>
      <mc:Fallback xmlns="">
        <xdr:pic>
          <xdr:nvPicPr>
            <xdr:cNvPr id="5" name="Szabadkéz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69574" y="7129419"/>
              <a:ext cx="2939760" cy="1675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379510</xdr:colOff>
      <xdr:row>24</xdr:row>
      <xdr:rowOff>236648</xdr:rowOff>
    </xdr:from>
    <xdr:to>
      <xdr:col>7</xdr:col>
      <xdr:colOff>542219</xdr:colOff>
      <xdr:row>24</xdr:row>
      <xdr:rowOff>495128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9" name="Szabadkéz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14:cNvPr>
            <xdr14:cNvContentPartPr/>
          </xdr14:nvContentPartPr>
          <xdr14:nvPr macro=""/>
          <xdr14:xfrm>
            <a:off x="8049974" y="7976499"/>
            <a:ext cx="1600920" cy="258480"/>
          </xdr14:xfrm>
        </xdr:contentPart>
      </mc:Choice>
      <mc:Fallback xmlns="">
        <xdr:pic>
          <xdr:nvPicPr>
            <xdr:cNvPr id="29" name="Szabadkéz 28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045294" y="7975419"/>
              <a:ext cx="1606680" cy="263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277781</xdr:colOff>
      <xdr:row>24</xdr:row>
      <xdr:rowOff>257955</xdr:rowOff>
    </xdr:from>
    <xdr:to>
      <xdr:col>11</xdr:col>
      <xdr:colOff>157450</xdr:colOff>
      <xdr:row>25</xdr:row>
      <xdr:rowOff>460309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Szabadkéz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1524703" y="7887851"/>
            <a:ext cx="1250280" cy="746640"/>
          </xdr14:xfrm>
        </xdr:contentPart>
      </mc:Choice>
      <mc:Fallback xmlns="">
        <xdr:pic>
          <xdr:nvPicPr>
            <xdr:cNvPr id="7" name="Szabadkéz 6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521823" y="7885691"/>
              <a:ext cx="1254960" cy="7527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1389459</xdr:colOff>
      <xdr:row>221</xdr:row>
      <xdr:rowOff>186359</xdr:rowOff>
    </xdr:from>
    <xdr:to>
      <xdr:col>13</xdr:col>
      <xdr:colOff>296583</xdr:colOff>
      <xdr:row>221</xdr:row>
      <xdr:rowOff>186359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3067937" y="44622555"/>
          <a:ext cx="4000929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81064</xdr:colOff>
      <xdr:row>68</xdr:row>
      <xdr:rowOff>154022</xdr:rowOff>
    </xdr:from>
    <xdr:to>
      <xdr:col>9</xdr:col>
      <xdr:colOff>113490</xdr:colOff>
      <xdr:row>71</xdr:row>
      <xdr:rowOff>145915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0165404" y="15402128"/>
          <a:ext cx="2334639" cy="94034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1434365</xdr:colOff>
      <xdr:row>89</xdr:row>
      <xdr:rowOff>173100</xdr:rowOff>
    </xdr:from>
    <xdr:to>
      <xdr:col>9</xdr:col>
      <xdr:colOff>243192</xdr:colOff>
      <xdr:row>90</xdr:row>
      <xdr:rowOff>202659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520482" y="21989403"/>
          <a:ext cx="2608694" cy="3132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0768165" y="4427797"/>
            <a:ext cx="408389" cy="713657"/>
          </xdr14:xfrm>
        </xdr:contentPart>
      </mc:Choice>
      <mc:Fallback xmlns="">
        <xdr:pic>
          <xdr:nvPicPr>
            <xdr:cNvPr id="8" name="Szabadkéz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734673" y="4402930"/>
              <a:ext cx="472492" cy="7702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1424638</xdr:colOff>
      <xdr:row>92</xdr:row>
      <xdr:rowOff>132973</xdr:rowOff>
    </xdr:from>
    <xdr:to>
      <xdr:col>9</xdr:col>
      <xdr:colOff>233465</xdr:colOff>
      <xdr:row>93</xdr:row>
      <xdr:rowOff>162532</xdr:rowOff>
    </xdr:to>
    <xdr:cxnSp macro="">
      <xdr:nvCxnSpPr>
        <xdr:cNvPr id="29" name="Egyenes összekötő nyíllal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9510755" y="22922042"/>
          <a:ext cx="2608694" cy="3132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1596957</xdr:colOff>
      <xdr:row>73</xdr:row>
      <xdr:rowOff>243191</xdr:rowOff>
    </xdr:from>
    <xdr:to>
      <xdr:col>8</xdr:col>
      <xdr:colOff>559340</xdr:colOff>
      <xdr:row>76</xdr:row>
      <xdr:rowOff>129702</xdr:rowOff>
    </xdr:to>
    <xdr:cxnSp macro="">
      <xdr:nvCxnSpPr>
        <xdr:cNvPr id="4" name="Egyenes összekötő nyíll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076234" y="16982872"/>
          <a:ext cx="2286000" cy="113489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83.97339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2-22T06:51:08.767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C1400676-00D6-4339-A26B-383EAF0ADC18}" emma:medium="tactile" emma:mode="ink">
          <msink:context xmlns:msink="http://schemas.microsoft.com/ink/2010/main" type="writingRegion" rotatedBoundingBox="22948,19858 31125,19792 31162,24378 22985,24444"/>
        </emma:interpretation>
      </emma:emma>
    </inkml:annotationXML>
    <inkml:traceGroup>
      <inkml:annotationXML>
        <emma:emma xmlns:emma="http://www.w3.org/2003/04/emma" version="1.0">
          <emma:interpretation id="{07436D19-32AC-42F8-B1A4-E73A9C819E37}" emma:medium="tactile" emma:mode="ink">
            <msink:context xmlns:msink="http://schemas.microsoft.com/ink/2010/main" type="paragraph" rotatedBoundingBox="25343,19901 31114,19725 31147,20778 25375,20954" alignmentLevel="3"/>
          </emma:interpretation>
        </emma:emma>
      </inkml:annotationXML>
      <inkml:traceGroup>
        <inkml:annotationXML>
          <emma:emma xmlns:emma="http://www.w3.org/2003/04/emma" version="1.0">
            <emma:interpretation id="{8D7D44DD-EACE-4B0D-AE7B-468C43DE9F73}" emma:medium="tactile" emma:mode="ink">
              <msink:context xmlns:msink="http://schemas.microsoft.com/ink/2010/main" type="line" rotatedBoundingBox="25343,19901 31114,19725 31147,20778 25375,20954"/>
            </emma:interpretation>
          </emma:emma>
        </inkml:annotationXML>
        <inkml:traceGroup>
          <inkml:annotationXML>
            <emma:emma xmlns:emma="http://www.w3.org/2003/04/emma" version="1.0">
              <emma:interpretation id="{CDE6B3C4-9215-4E7A-838D-FA5C24B77AA1}" emma:medium="tactile" emma:mode="ink">
                <msink:context xmlns:msink="http://schemas.microsoft.com/ink/2010/main" type="inkWord" rotatedBoundingBox="25343,19901 28138,19816 28170,20868 25375,20954"/>
              </emma:interpretation>
            </emma:emma>
          </inkml:annotationXML>
          <inkml:trace contextRef="#ctx0" brushRef="#br0">744 342 385 0,'0'0'152'16,"-14"-19"-4"-16,8-2-111 16,6 3-25-16,2-9 8 15,13 4-3-15,0-13 3 16,7 9-3-16,2-10 4 16,5 7-5-16,-3-4 3 15,6 10-5-15,-6 1-2 16,-3 12-3-16,-4-1-3 15,-1 10-1-15,-8 4-2 16,-3 12 2-16,-6 9-4 16,-2 9 1-16,-9 9-2 0,-4 1 3 15,-11 8-6-15,-1 1 5 16,-12 2 1 0,-5 0-3-16,-6-5 2 15,-5 0 0-15,-2-5 1 0,1-4-3 16,1-1 3-16,2-9-3 15,2-2-2-15,5-6 2 16,7-4-2-16,6-6 1 16,-1-6-1-16,7-4 3 15,0-1-1-15,6-1 0 16,0-1 1-16,4-5 0 16,4 3 0-16,3-2 0 0,9 6 0 15,-11-9 0-15,11 9 3 16,1-8 3-16,-1 8 2 15,27-5 2-15,-7 2 0 16,12 3 0-16,2 0 1 16,13 0-2-16,4 3-3 15,8 2-2-15,5 1-5 16,1 0 0-16,-3 2 0 16,0-4 0-16,-1 6-5 15,-8-8-7-15,-4 5-13 16,-13-7-26-16,13 8-52 15,-20-8-73-15,5 0-8 16,-5-8-15-16,1-1-5 0</inkml:trace>
          <inkml:trace contextRef="#ctx0" brushRef="#br0" timeOffset="694.4399">1389 607 675 0,'13'0'186'16,"-13"0"-24"-16,6-5-162 0,-6 5 0 15,-6-16 0 1,-4 5 0-16,-3-4 0 15,0-1 0-15,-1-3 0 16,-2 0 0-16,2 2 0 0,3 2 0 16,1 1 0-16,10 14 0 15,-13-16-38-15,20 16-138 16,-7 0-10-16,8 16-13 16,-1-2-12-16,2 1-2 15</inkml:trace>
          <inkml:trace contextRef="#ctx0" brushRef="#br0" timeOffset="1614.28">1734 73 576 0,'-15'0'168'0,"15"0"-4"15,0 0-149-15,0 0-15 16,-7 0 2-16,7 0-2 15,-12 11 1-15,5 0-4 16,2 9 3-16,2 2-2 16,3 8 2-16,3 5-4 15,9 3 4-15,2 5 0 16,5 3-2-16,5 1 3 0,1 4-1 16,2-4 3-16,2 4-1 15,-1 1 1-15,-7 1-1 16,0 0-3-1,-6 0 4-15,-5-6 0 0,-5-2-2 16,-5-6 2-16,0-8-3 16,-7-5 4-16,-5-10-5 15,-2-6 6-15,-4-8-6 16,-2-2 1-16,-7-10 2 16,4-7-5-16,-5-3 4 15,3-6-4-15,-7-1 5 16,3-4-4-16,0-4 4 15,0 1-2-15,6 3 0 0,1-5 4 16,7 6-3-16,3 1 3 16,8 2-4-1,7 1 2-15,10 1-2 16,12 1 2-16,7-1 0 0,9 1-4 16,1 0 7-16,2 0-3 15,2-1 8-15,-6 2-4 16,0-3 5-16,-10 2-1 15,-3-4 1-15,-5 2 3 16,-3 0-14-16,-5 2 0 16,1-3 0-16,-7 6 0 15,-3 3 0-15,-3-1 0 16,-2 7 0-16,-7 4 0 0,-8 3 0 16,-7 5 0-16,-4 5 0 15,2 7 0 1,-13-4-68-16,15 16-108 15,-7 0-9-15,1 4-11 0,6-2-18 16</inkml:trace>
          <inkml:trace contextRef="#ctx0" brushRef="#br0" timeOffset="2779.05">2318 342 454 0,'7'-17'165'0,"0"-12"-5"16,-1-4-116-16,18 3-24 16,-5-8 3-1,11 9-6-15,-7-7-1 0,4 11-6 16,-6 1 1-16,5 10-4 16,-10 7-2-16,-1 7-2 15,-2 9-5-15,-7 15-1 16,-4 12-5-16,-2 5 5 15,-5 7 0-15,-10 4-1 16,0 2 3-16,-3 1 0 16,-10-5 2-16,3-5 0 15,-5-1 2-15,1-8-3 0,-4-2-1 16,0-6 2 0,-3-2-2-16,5-2 2 15,-2-7-3-15,1-4 2 16,0-2 0-16,6-7 0 0,1-2 1 15,6-2-1-15,5-4 2 16,3-5-2-16,6-2 4 16,5-2-2-16,0-2 3 15,12 2-1-15,3-1 3 16,6 6 0-16,5-3 2 16,5 8-1-16,4 1 0 15,1 2 1-15,1 0-2 16,3 5-1-16,-1-1-2 15,0 0-2-15,-3 2-6 0,-3-5-12 16,3 11-47 0,-16-9-96-16,-1-2-19 15,-1 1-12-15,-8-2-14 0</inkml:trace>
          <inkml:trace contextRef="#ctx0" brushRef="#br0" timeOffset="3315.41">2767 798 455 0,'0'-15'170'0,"13"-10"-11"16,2-3-79-16,2-16-76 16,5-4-3-16,3-9-1 15,1-3 0-15,1-8 2 16,-2 0 0-16,-2-2 3 15,-1 1 2-15,-2 3 0 16,1 5 0-16,-3 2 2 16,3 6-2-16,-3 8-2 0,-2 12 2 15,1 8-7-15,-5 7 5 16,2 11-5-16,-2 7 4 16,-7 11 3-16,0 8-5 15,-5 12 3-15,0 12-2 16,0 9 2-16,-5 11-2 15,0 7 2-15,-5 4-5 16,3 3 1-16,-2 2 0 16,6-3-2-16,0-9-5 15,3-6-19-15,-1-21-56 16,6-5-89-16,10-16-5 16,2-17-17-16,5-11-10 15</inkml:trace>
        </inkml:traceGroup>
        <inkml:traceGroup>
          <inkml:annotationXML>
            <emma:emma xmlns:emma="http://www.w3.org/2003/04/emma" version="1.0">
              <emma:interpretation id="{48A82246-47D0-4765-9717-EF8D64B9B94B}" emma:medium="tactile" emma:mode="ink">
                <msink:context xmlns:msink="http://schemas.microsoft.com/ink/2010/main" type="inkWord" rotatedBoundingBox="28611,19823 31115,19747 31146,20752 28642,20829"/>
              </emma:interpretation>
            </emma:emma>
          </inkml:annotationXML>
          <inkml:trace contextRef="#ctx0" brushRef="#br0" timeOffset="4771.38">3688 411 312 0,'9'-26'154'0,"-9"-18"-12"16,0 0-96-16,5 3-18 15,-3-9-5-15,6 8-9 16,0-7 1-16,8 4-3 0,-7 2-3 16,7 7 3-16,-5 2-2 15,4 7 4 1,-11 5-6-16,8 6 1 0,-10 6-7 16,-2 10 4-16,0 0 4 15,0 18-6-15,-9 7 4 16,2 10-7-16,-4 14-1 15,0 9 0-15,-1 9 4 16,-2 7-6-16,1 4 5 16,4 4 3-16,-2-5 2 15,7 2 3-15,1-13-1 16,3-1 1-16,0-13-3 16,3-3 5-16,5-12-7 0,2-8 1 15,4-7-7-15,-5-5 0 16,3-6-4-16,-3-8-6 15,1-3-18 1,-10-11-49-16,11-4-79 0,-7-4-19 16,-4-7-9-16,-2-1-11 15</inkml:trace>
          <inkml:trace contextRef="#ctx0" brushRef="#br0" timeOffset="5286.72">4004 198 568 0,'10'-3'166'15,"-10"3"-5"-15,-1 6-151 16,1 3-15-16,0 2 0 15,-1 4 3-15,-2-3-2 16,-2 3 3-16,-1-1-2 16,2 0 2-16,-3-3-3 15,2 2 1-15,3 1-3 16,1-7 2-16,2 2 1 0,6-1 0 16,7 1 0-1,3 0 2-15,6-1 6 16,4 3-2-16,6-3 5 15,3 5-6-15,0-2 5 0,2 3-4 16,-3-5 9-16,-1 8-4 16,-6-5 1-16,-1 4 2 15,-13-1 1-15,-2 5 1 16,-8-1-2-16,-4 4 1 16,-9-2-7-16,-4 2 1 15,-8 0-4-15,-2-2 0 16,-4-4-3-16,-3-4-3 15,1-3-7-15,-5-5-13 16,7 4-47-16,-11-18-59 16,7-5-45-16,1-3-12 15,-1-13-13-15</inkml:trace>
          <inkml:trace contextRef="#ctx0" brushRef="#br0" timeOffset="5515.88">3979 130 602 0,'18'0'177'0,"8"0"-3"16,4 8-133-16,8-8-39 16,10 0-1-16,4 0 0 15,3-6-2-15,-2-1 0 16,0-7-7-16,0-2-7 15,-11-5-27-15,6 13-52 0,-15-10-77 16,-8 3-11-16,-6 4-11 16,-8 3-11-16</inkml:trace>
          <inkml:trace contextRef="#ctx0" brushRef="#br0" timeOffset="6023.22">4812 152 601 0,'0'0'166'16,"-16"0"-7"-16,-4 0-158 16,-1 12-5-16,-2 4 0 15,3 2 1-15,-9 10-1 16,4 2 3-16,2 5 2 16,3 3-3-16,10-1 3 15,1 1-4-15,9-2 4 16,11-2-3-16,8-5 7 15,10-3-2-15,10-5 2 0,5-6 5 16,7-9-1-16,5-6 1 16,2-7 2-16,-1-9-1 15,-6-8-3-15,0-3 3 16,-15-6-4-16,-6-2 2 16,-13-5-5-16,-7-1 3 15,-16 0-4-15,-11 2-1 16,-10 5-2-16,-8 2-6 15,-9 11-14-15,-12-5-38 16,17 23-84-16,-13 3-37 16,2 0-10-16,5 12-16 15,5-1-1-15</inkml:trace>
          <inkml:trace contextRef="#ctx0" brushRef="#br0" timeOffset="6787.72">5199 800 741 0,'-15'-1'182'15,"10"8"-82"-15,5-7-100 0,-2-6 0 16,2 6 0-16,8-14 0 16,-8 14 0-16,11-15 0 15,1 15-25-15,-13-13-97 16,1 13-58-16,0 0-12 15,0 0-12-15,0 0-12 16</inkml:trace>
          <inkml:trace contextRef="#ctx0" brushRef="#br0" timeOffset="7099.92">5520 555 631 0,'-12'-3'171'0,"12"-5"-3"16,11-7-166-16,3 0-4 15,11-3 10-15,7-4-5 16,16 0 3-16,17-1-4 16,12 0 1-16,14 0-13 0,15-8-55 15,16 2-104 1,16-4-9-16,1-15-13 16</inkml:trace>
        </inkml:traceGroup>
      </inkml:traceGroup>
    </inkml:traceGroup>
    <inkml:traceGroup>
      <inkml:annotationXML>
        <emma:emma xmlns:emma="http://www.w3.org/2003/04/emma" version="1.0">
          <emma:interpretation id="{3DB25261-858A-4EF2-ABAB-3BE7D66461F9}" emma:medium="tactile" emma:mode="ink">
            <msink:context xmlns:msink="http://schemas.microsoft.com/ink/2010/main" type="paragraph" rotatedBoundingBox="25571,21011 30964,20975 30970,21831 25577,21868" alignmentLevel="3"/>
          </emma:interpretation>
        </emma:emma>
      </inkml:annotationXML>
      <inkml:traceGroup>
        <inkml:annotationXML>
          <emma:emma xmlns:emma="http://www.w3.org/2003/04/emma" version="1.0">
            <emma:interpretation id="{F081D434-2063-4F83-A9D0-98DC5CBCFA70}" emma:medium="tactile" emma:mode="ink">
              <msink:context xmlns:msink="http://schemas.microsoft.com/ink/2010/main" type="line" rotatedBoundingBox="25571,21011 30964,20975 30970,21831 25577,21868"/>
            </emma:interpretation>
          </emma:emma>
        </inkml:annotationXML>
        <inkml:traceGroup>
          <inkml:annotationXML>
            <emma:emma xmlns:emma="http://www.w3.org/2003/04/emma" version="1.0">
              <emma:interpretation id="{0ABC1748-9207-4D5F-98E5-4FB7BAB0F8C1}" emma:medium="tactile" emma:mode="ink">
                <msink:context xmlns:msink="http://schemas.microsoft.com/ink/2010/main" type="inkWord" rotatedBoundingBox="25571,21011 30964,20975 30970,21831 25577,21868"/>
              </emma:interpretation>
            </emma:emma>
          </inkml:annotationXML>
          <inkml:trace contextRef="#ctx0" brushRef="#br0" timeOffset="10385.12">1355 1773 714 0,'14'-8'191'16,"-14"8"-73"-16,0 0-118 16,0 0 0-16,-7-5 0 15,7 5 0-15,-21 0 0 16,21 0-5-16,-22 2-61 15,22-2-90-15,-8 9-30 0,8-9-5 16,0 0-19 0,0 0 4-16</inkml:trace>
          <inkml:trace contextRef="#ctx0" brushRef="#br0" timeOffset="11777.04">1681 1876 514 0,'7'-12'171'16,"-2"-11"-7"-16,-5-9-127 16,10-1-20-16,-1-11-1 15,11-6-8-15,0-4 4 16,3-6-5-16,6-3-1 16,4-3 1-16,-1-3-1 15,1 7-1-15,-4 4-1 16,-1 6-1-16,-7 9-1 15,-1 6 2-15,-8 9 4 16,-3 13-3-16,-8 3 0 16,-1 12 1-16,-1 14-3 15,-5 12 3-15,-2 11-6 0,-2 9-1 16,3 9 1-16,1 2-1 16,3 6 1-16,1 6-1 15,2-2-1-15,0-4 0 16,3-4-1-16,1-3-4 15,3-1-19-15,-7-14-37 16,14 6-64-16,-6-12-49 16,-7-12-12-16,4-8-12 15,-5-15 0-15</inkml:trace>
          <inkml:trace contextRef="#ctx0" brushRef="#br0" timeOffset="8876.11">475 1411 382 0,'-9'-22'167'16,"9"1"-14"-16,8 1-89 16,4-15-49-16,16 3 4 0,2-8-3 15,11 4-4-15,2-3 6 16,9 4-8 0,-2 4 2-16,3 8-3 15,-6 7-1-15,-3 10-1 0,-8 11-4 16,-8 13 0-16,-10 12-6 15,-6 8 4-15,-11 8-1 16,-5 4-2-16,-8 3 1 16,-10-4-5-16,6-3-2 15,-8-11-6-15,9-4-1 16,2-15-5-16,8-3 1 16,5-13 1-16,12-8 2 15,4-9 7-15,10-3-1 16,5-2 16-16,1 3 4 15,12 5 10-15,-12 0 0 16,5 14 1-16,-9 0 0 16,-1 18-4-16,-13 1 6 0,-1 12-9 15,-13 1 2-15,-7 9-6 16,-13-2-3-16,0 3 3 16,-13-3-4-16,1 1 5 15,-6-7-4-15,-1-2 4 16,-4-8-4-16,1-4 2 15,-3-7-1-15,0-3 0 16,-4-5-5-16,2-3-3 16,3-2 0-16,-1-5 0 15,3-1 0-15,3-5 0 16,8 2 0-16,-1-5-18 16,15 5-20-16,-10-11-57 15,15 4-82-15,2 2-9 0,8-2-14 16,-1 6-10-16</inkml:trace>
          <inkml:trace contextRef="#ctx0" brushRef="#br0" timeOffset="12467.5">2363 1290 403 0,'2'-12'173'15,"-3"-3"-6"-15,-3-4-64 16,4 19-86-16,-27-14 0 16,11 11-3-16,-9 3-7 15,-2 0-4-15,-3 3-2 16,0 5-1-16,-2 6-2 16,2 1 2-16,1 3-5 0,7 1 3 15,0 5-1 1,7-2-4-16,6-4 4 0,0 3-7 15,9-7 8-15,1-4-5 16,14-3 8-16,-2-7-4 16,11 0 2-16,0-6 4 15,5-2-3-15,1-4 9 16,-5-3-4-16,3 3 8 16,-10 1-5-16,3 5 2 15,-9-2-4-15,-4 5 3 16,-8 3-1-16,17-1-2 0,-17 1-3 15,12 6 0 1,-5 6 3-16,2 5-4 16,-3 2 6-16,5 6-3 15,-1 4 4-15,0 5-4 0,2 4 3 16,1 4-3-16,-1-2-2 16,0 1 5-16,0-4-6 15,-4 1 5-15,-2-9-3 16,3-1 3-16,-9-6-7 15,0-4 0-15,-5-7 0 16,-5 2 0-16,-6-6 0 16,2-4 0-16,-6-3 0 0,-1 0 0 15,2-2 0 1,-2-6 0-16,1 3 0 16,-3-10-4-16,15 15-68 15,-19-9-109-15,12 4-1 16,5 1-21-16,1 2-2 0</inkml:trace>
          <inkml:trace contextRef="#ctx0" brushRef="#br0" timeOffset="13279.04">2543 1257 489 0,'26'-13'182'16,"8"-2"-3"-16,2-6-56 15,10 11-106-15,2-2-4 0,8 3-6 16,1-2-3-16,-3 0-3 15,-1 4-4-15,-8-6-20 16,4 10-65 0,-15-8-87-16,-2-9-8 0,-7 1-12 15,-9-6-15-15</inkml:trace>
          <inkml:trace contextRef="#ctx0" brushRef="#br0" timeOffset="13066.9">2663 1291 569 0,'0'0'168'0,"6"7"-11"15,-3 1-150-15,-3 11-5 16,-3 0-5-16,-5 1 5 16,0 5-4-16,-3-3 4 15,-3 2-4-15,5-4 4 0,2-4-6 16,7-2 3-16,2-6-1 15,12-4 1-15,11-4 1 16,3-2-1-16,11-3 3 16,2-2 2-16,2 3 2 15,-4 0 1-15,3 4 1 16,-5 0 0-16,-1 11-1 16,-11 3-1-16,0 7 2 15,-10 9-5-15,-3 2 4 16,-6 3-5-16,-6 4 5 15,0-6-5-15,-11 7 4 16,-3-8-5-16,-4-4 1 16,-8-9-7-16,0-7-8 0,2-1-15 15,-13-19-31-15,15 8-39 16,-21-21-47-16,3-2-33 16,4-7-18-16,-3-7 2 15</inkml:trace>
          <inkml:trace contextRef="#ctx0" brushRef="#br0" timeOffset="14870.1">3373 1405 595 0,'0'0'167'0,"-12"-23"-3"16,6 8-166-16,6 0 0 16,13-6-2-16,4-2 1 15,6 3 4-15,5-2-4 16,4 2 4-16,-1 4-3 0,-1 5 1 16,-3 5-1-16,-2 6 0 15,-11 14 2 1,-2 3-3-16,-11 9 3 15,-1 5-1-15,-9 3-3 0,-3 1 0 16,-4 1-6-16,0-3-2 16,-2-11-14-16,10 3 0 15,0-16-6-15,8-9 1 16,8 2 3-16,17-6 3 16,-1-14 8-16,14 4 6 15,1 1 18-15,2-3 11 16,2 9 4-16,-8 0 4 15,1 14 3-15,-10 3-1 16,-3 15-1-16,-15 2-1 16,-2 13-7-16,-9-4-7 15,-5 7 2-15,-9-5-9 16,-5 1 4-16,-2-6-5 0,-4-8 1 16,-2-9-9-16,0-10-7 15,3-2-16-15,-10-12-27 16,13 5-39-16,-6-8-74 15,-2-3-10-15,2 6-18 16,-7-2 8-16</inkml:trace>
          <inkml:trace contextRef="#ctx0" brushRef="#br0" timeOffset="16515.2">3966 1794 408 0,'6'-29'170'0,"11"0"-11"15,2-2-95-15,-5-19-35 16,10 6-1-16,-2-15-7 16,4 2-7-16,-4-6-1 15,5-1 0-15,-5-1-1 16,9 6 1-16,-7 1-3 0,8 10 0 15,-9 4 2-15,1 14-5 16,-5 6 1-16,1 16-5 16,-10 8-1-16,-6 20 2 15,-4 9-5-15,-7 12 2 16,-4 7 1-16,-5 11-1 16,-1 3-1-16,-2 6 1 15,0 5-4-15,2-1-3 16,5-6-6-16,-3-6-9 15,15 7-29-15,-13-21-47 16,18-1-78-16,1-7-8 16,-2-13-12-16,9-9-5 0</inkml:trace>
          <inkml:trace contextRef="#ctx0" brushRef="#br0" timeOffset="16915.46">4386 1780 362 0,'0'-23'155'0,"-7"-14"-4"16,7-5-92-16,4-1-41 15,6-9 13 1,10 5-5-16,0-9-4 16,10 8 1-16,-7-6 1 0,6 12 0 15,-7-4-4-15,2 12 1 16,-9 1-6-16,0 10-1 16,-11 6-1-16,4 11 0 15,-8 6-4-15,6 11-1 16,-6 13-5-16,1 10-2 15,-1 15 1-15,1 8-2 16,-1 11-5-16,0 9-15 16,6 10-56-16,-6-5-98 15,0-7-3-15,0-8-14 16,0-14-17-16</inkml:trace>
          <inkml:trace contextRef="#ctx0" brushRef="#br0" timeOffset="17405.79">4916 1764 632 0,'0'0'188'0,"7"3"-2"0,-7-7-169 15,0 4-17-15,0 0 0 16,1-16 0-16,-1 16 0 15,-1-15-11-15,1 15-54 16,-13-13-90-16,13 13-28 16,-14-6-13-16,3 6-6 15,5 6-8-15</inkml:trace>
          <inkml:trace contextRef="#ctx0" brushRef="#br0" timeOffset="17792.05">5248 1509 649 0,'-7'0'173'15,"7"0"-3"-15,16-11-171 16,2 4-3-16,10-2 1 16,10 2 3-16,10-5-3 0,15 1 1 15,13-9-4-15,20 6-30 16,-3-10-104-1,16-9-33-15,15 0-6 16,0-17-22-16,2-5 0 0</inkml:trace>
        </inkml:traceGroup>
      </inkml:traceGroup>
    </inkml:traceGroup>
    <inkml:traceGroup>
      <inkml:annotationXML>
        <emma:emma xmlns:emma="http://www.w3.org/2003/04/emma" version="1.0">
          <emma:interpretation id="{F82E47C6-B829-4DF7-9077-DF19F99A9A46}" emma:medium="tactile" emma:mode="ink">
            <msink:context xmlns:msink="http://schemas.microsoft.com/ink/2010/main" type="paragraph" rotatedBoundingBox="24481,22026 29259,21988 29272,23612 24494,23650" alignmentLevel="2"/>
          </emma:interpretation>
        </emma:emma>
      </inkml:annotationXML>
      <inkml:traceGroup>
        <inkml:annotationXML>
          <emma:emma xmlns:emma="http://www.w3.org/2003/04/emma" version="1.0">
            <emma:interpretation id="{91E0BEB8-6B13-44AE-BA85-BD1121B130F8}" emma:medium="tactile" emma:mode="ink">
              <msink:context xmlns:msink="http://schemas.microsoft.com/ink/2010/main" type="line" rotatedBoundingBox="24481,22026 29259,21988 29272,23612 24494,23650"/>
            </emma:interpretation>
          </emma:emma>
        </inkml:annotationXML>
        <inkml:traceGroup>
          <inkml:annotationXML>
            <emma:emma xmlns:emma="http://www.w3.org/2003/04/emma" version="1.0">
              <emma:interpretation id="{2D16D3D1-0A71-4F5D-A662-DDB1C32CD126}" emma:medium="tactile" emma:mode="ink">
                <msink:context xmlns:msink="http://schemas.microsoft.com/ink/2010/main" type="inkWord" rotatedBoundingBox="24481,22026 29259,21988 29272,23612 24494,23650"/>
              </emma:interpretation>
            </emma:emma>
          </inkml:annotationXML>
          <inkml:trace contextRef="#ctx0" brushRef="#br0" timeOffset="23022.53">172 2374 689 0,'0'0'183'0,"6"17"-32"15,-9 6-151-15,0 28-51 16,-17 2-129-16,3 8-10 16,-4 11-7-16,-5-1-19 15</inkml:trace>
          <inkml:trace contextRef="#ctx0" brushRef="#br0" timeOffset="22326.06">-105 3255 472 0,'51'-27'177'0,"-7"-4"-8"15,-5-8-95-15,-6 8-58 16,-10-4 2-16,-7 3-8 16,-14 0-3-16,-5 8-6 15,-17-4 1-15,-6 8-5 16,-8 5 2-16,-6 8-3 0,-4 5 1 15,-5 4 0-15,5 10 0 16,-3 2 3-16,3 2-1 16,7 0 2-1,10 1-3-15,2-5 2 0,15-1 1 16,10-11 3-16,0 0 3 16,10-7 0-16,15-9 3 15,2-2 2-15,2-8 4 16,4 2-2-16,-2-6 1 15,-3 6-5-15,-9 0-10 16,5 9 0-16,-16-2 0 16,1 9 0-16,-9 8 0 15,0-10 0-15,0 10 0 0,0 0 0 16,-4 7 0-16,1 4 0 16,3 6 0-1,3-2 0-15,5 7 0 16,6 2 0-16,11-3 0 0,9 1 0 15,8-8 0-15,9-4 0 16,6-10 0-16,10-8 0 16,9-11 0-16,11-20 0 15,8-12 0-15,-1-12 0 16,3-7-5-16,-6-8-1 16,0 0-4-16,-19 2 8 15,-3 7 4-15,-25 8 2 16,-20 10 1-16,-12 17 0 0,-15 14-4 15,-17 17 2 1,-18 14 0-16,-12 19-3 16,-11 17 0-16,-13 16 0 15,2 19 0-15,-9 12 0 0,10 13-3 16,-3 6-5-16,9 5-7 16,5-7-6-16,14-7-1 15,5-15-9-15,18-12-5 16,-1-24-2-16,21-15 4 15,-2-29 3-15,12-9 8 16,1-21 7-16,6-9 0 16,2-19 9-16,-6-6 6 15,3-5 4-15,-5-6 7 16,-4 4 7-16,-4-5 2 16,1 13 8-16,-4 0-2 15,3 14 3-15,-6-1-3 0,6 14 0 16,-3 2-11-16,3 10-6 15,8 1-4-15,-3 5-4 16,9 1-1-16,4-1-5 16,6 3 1-16,-2-1-1 15,7 2 2-15,2 1-1 16,1 1 3-16,1 0 1 16,1 3 3-16,0 7 2 15,-2 3 2-15,3 9 4 16,-9 3 3-16,6 4-2 15,-8 8 4-15,2 3-3 16,-11-1 5-16,0 6-5 16,-8-7 2-16,1 1-3 0,-7-2-11 15,1-8 0-15,-2-1 0 16,6-8 0-16,4-8 0 16,3-4 0-16,6-5 0 15,2-5 0-15,9-4 0 16,2-5 0-16,2 0 0 15,5-4 0-15,-5 3 0 16,2-1 0-16,-2 1 0 16,-9 4 0-16,-2 6 0 15,-7 2 0-15,-6 3 0 16,-10 0-14-16,0 29-87 16,-5-8-78-16,-9-1-7 15,1 6-15-15,2-5-10 0</inkml:trace>
          <inkml:trace contextRef="#ctx0" brushRef="#br0" timeOffset="20578.9">-454 2413 572 0,'15'16'171'0,"-9"7"-8"15,-12 10-154-15,3 11 0 16,-10 6-2-16,1 11-4 15,-10 7-3-15,-4 7 0 16,-1 5-1-16,-6 2 1 16,3-5-1-16,1 1-8 15,3 0-6-15,1-11-12 16,11 9-32-16,-10-21-42 16,13-7-64-16,3-5-14 15,-5-19-12-15,9-5 5 16</inkml:trace>
          <inkml:trace contextRef="#ctx0" brushRef="#br0" timeOffset="23481.82">2030 2667 579 0,'0'-13'182'16,"0"13"-10"-16,7 14-110 16,-1 7-61-16,1 6 0 15,-4 13 0-15,-3 10-5 16,0 21-1-16,-10 7-2 0,-3 13-2 16,-7 0-11-1,0 17-21-15,-8-16-45 16,9 6-62-16,2-12-28 0,-1-20-9 15,12-14-12-15</inkml:trace>
          <inkml:trace contextRef="#ctx0" brushRef="#br0" timeOffset="25955.48">2190 2587 668 0,'24'1'179'15,"3"13"-11"-15,1 19-214 16,0 6-127-16,6 7-10 15,-3 10-11-15,-14 8-14 16,-12 7-3-16</inkml:trace>
          <inkml:trace contextRef="#ctx0" brushRef="#br0" timeOffset="25546.21">1484 2745 655 0,'-41'-33'179'0,"16"-4"-10"16,20-3-162-16,9-7-7 0,19-3-3 15,25-3 0-15,15-4-1 16,21-4 1-16,15-1 1 16,18 6 1-16,7 5 2 15,8 8-1-15,-2 9 1 16,-4 15 3-16,-5 14-2 15,-14 15-3-15,-17 18 3 16,-16 15 0-16,-25 15-2 16,-23 17-1-16,-23 8 1 15,-21 8 1-15,-24 3-2 16,-21 3 3-16,-19 3-2 16,-18-3-3-16,-10-4 4 15,-6-6-4-15,-10-15 2 0,0-9 0 16,-1-8-2-16,9-10 1 15,8-15-8-15,22-9 3 16,9-9-6 0,17-7 6-16,13-5-8 0,19 0 3 15,12-2 3-15,18 2 0 16,-1-10 7-16,10 6-1 16,14 3 1-16,7 1 0 15,13 8 0-15,9 5-5 16,7 3-5-16,6 5-1 15,5-6 0-15,6 1 5 16,4-2 4-16,4-9 4 16,2-5 3-16,-7-8 5 0,3-10 5 15,-11-11-1-15,-2 0 5 16,-10-7-6-16,-10-3 2 16,-16-4-6-16,-6 3 3 15,-18-1-2-15,-8 2 1 16,-10 2 4-16,-10 8-5 15,-14 1 2-15,-7 11-2 16,-10 7 1-16,2 8-3 16,-3 4-1-16,3 10-1 15,4 4-5-15,13 9 3 16,7-2-5-16,13 2 2 16,13-2-3-16,18-3 1 15,10-5 1-15,12-8 0 0,3-5 2 16,5-6 0-16,-1-6 1 15,1-5 1 1,-13-1 4-16,-6 0 0 16,-9-2-2-16,-7 5-4 0,-13 0 0 15,-2 5 0-15,-4-1 0 16,-7 2 0-16,-1-1 0 16,1 1 0-16,3-1 0 15,4 1 0-15,4-6 0 16,9-3 0-16,17-3 0 15,5-6 0-15,14-4 0 16,9-9 0-16,6-4 0 16,2-9-6-16,4-7 1 0,-6-5 2 15,-5-8-4 1,-7 1 7-16,-7-6 3 16,-12-6-2-16,-5 4 1 15,-10 9-2-15,-8 7 0 0,-6 8-4 16,-6 14 3-16,-14 11-5 15,-10 29 0-15,-12 17 2 16,-11 26 0-16,-10 18-1 16,-2 22 0-16,-4 19 5 15,-2 16-1-15,5 9-1 16,12 9 0-16,10 0 1 16,9-7-1-16,19-4 1 15,13-14-1-15,3-17-1 16,15-15 1-16,12-23 3 15,4-19 3-15,7-20-4 16,7-17 2-16,1-20 3 0,-1-16-3 16,2-6 5-16,-2-13-1 15,-4 2 0-15,-8-1-1 16,-2 8 4-16,-14 8 0 16,-4 10 1-16,-12 8-10 15,-1 20 0-15,-11 0 0 16,-2 18 0-16,-6 5 0 15,3 3 0-15,5 2 0 16,7 0 0-16,7-3 0 0,15-10 0 16,11-6 0-1,12-9 0-15,13-3 0 16,5-11 0-16,6-5 0 16,0-2 0-16,-10-3 0 0,-3 5 0 15,-10 2 0-15,-7 3 0 16,-17 1 0-16,-5 6 0 15,-13 7 0-15,0 0 0 16,0 0 0-16,-2 12 0 16,-1-2 0-16,3 2 0 15,0-2 0-15,7 3 0 16,4-5 0-16,3 1 0 16,1-3 0-16,2-2 0 15,-3 0 0-15,0-4 0 16,-14 0 0-16,13-11 0 15,-13 0 0-15,0 3 0 16,-10-3 0-16,0 1 0 0,-3 1 0 16,0 4 0-16,-4 2 0 15,4 3 0-15,2 3 0 16,2 5 0-16,7 6 0 16,2-1 0-16,2 4 0 15,12-1 0-15,5 0 0 16,5-1 0-16,5 0 0 15,2-7 0-15,8-2 0 16,2-6 0-16,10-10 0 16,5-17 0-16,11-11 0 15,-1-15-9-15,11-13-2 16,-1-10 3-16,5-13 4 16,-9-11 0-16,-8 2 2 0,-11 0 6 15,-10 4-3-15,-13 8 4 16,-14 9 1-16,-6 9-4 15,-10 18-1-15,-10 11 0 16,-4 17 1-16,-11 12-3 16,0 14-2-16,-8 19 1 15,-4 16 2-15,-1 15-2 16,-1 19 0-16,-5 15-1 16,1 7 4-16,-2 10-2 15,0 2 1-15,0 4 2 16,-3-6-6-16,4-11 6 15,-1-14 4-15,1-16-1 16,7-15 0-16,5-16 2 0,3-22-1 16,7-11-6-16,6-23 0 15,4-10 0-15,3-9 0 16,3-6 0 0,2-1 0-16,4-2 0 0,2 1 0 15,8 8 0-15,9 8 0 16,11 6 0-16,7 6 0 15,15 2 0-15,9 4 0 16,6-4 0-16,14 2 0 16,-2-4 0-16,17 1-167 15,-24-3-16-15,-15-1-8 16,-19-3-23-16,-31-1-5 0</inkml:trace>
        </inkml:traceGroup>
      </inkml:traceGroup>
    </inkml:traceGroup>
    <inkml:traceGroup>
      <inkml:annotationXML>
        <emma:emma xmlns:emma="http://www.w3.org/2003/04/emma" version="1.0">
          <emma:interpretation id="{A172A890-7CA2-4FDD-B308-880E2CF5BAB1}" emma:medium="tactile" emma:mode="ink">
            <msink:context xmlns:msink="http://schemas.microsoft.com/ink/2010/main" type="paragraph" rotatedBoundingBox="23003,23676 27960,23796 27941,24560 22984,2444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DEB8695-7C6D-4CE3-9A2B-F7EBE4654B35}" emma:medium="tactile" emma:mode="ink">
              <msink:context xmlns:msink="http://schemas.microsoft.com/ink/2010/main" type="line" rotatedBoundingBox="23003,23676 27960,23796 27941,24560 22984,24440"/>
            </emma:interpretation>
          </emma:emma>
        </inkml:annotationXML>
        <inkml:traceGroup>
          <inkml:annotationXML>
            <emma:emma xmlns:emma="http://www.w3.org/2003/04/emma" version="1.0">
              <emma:interpretation id="{9FEB5621-CF11-4E4F-80B3-9D185AFB398B}" emma:medium="tactile" emma:mode="ink">
                <msink:context xmlns:msink="http://schemas.microsoft.com/ink/2010/main" type="inkWord" rotatedBoundingBox="23003,23676 27014,23773 26996,24537 22984,24440"/>
              </emma:interpretation>
            </emma:emma>
          </inkml:annotationXML>
          <inkml:trace contextRef="#ctx0" brushRef="#br0" timeOffset="32867.08">-1252 4007 449 0,'-27'-13'170'0,"11"3"-11"16,-1 0-78-16,9-10-66 15,12-3-5-15,7-4-8 0,14-2-2 16,5-4-3-16,6 3 4 16,6 0-3-16,5 6 5 15,-3 4-5-15,0 11 4 16,-4 6-2-16,-8 5 2 16,-7 14 4-16,-13 9-5 15,-10 9 2-15,-4 2-2 16,-18 8 1-16,0 0-5 15,-4 0 0-15,0-8-7 16,3 2-8-16,5-16 0 16,13-7 1-16,3-15-2 15,23 0 1-15,0-7 0 16,14-6 6-16,-1-1 5 0,4-2 11 16,-1 7 7-16,-3 3 3 15,-2 8 4-15,-13 6 2 16,-3 14 2-1,-11 6-3-15,-6 8 4 0,-9-5-6 16,-5 10 0-16,-13-7-7 16,-5-2 1-16,-8-7-4 15,1-5 0-15,-4-16-2 16,2-4-5-16,3-7-2 16,5-14-10-16,3 4-1 15,7-5-19-15,7 15-33 16,-3-15-47-16,7 17-55 0,11 5-18 15,-10 7-2-15,13 14 7 16</inkml:trace>
          <inkml:trace contextRef="#ctx0" brushRef="#br0" timeOffset="33119.25">-467 4303 550 0,'-12'-2'186'0,"4"-6"-19"15,-1-4-77 1,9 12-172-16,0 0-95 0,-15-8 1 15,4 14-16-15,-6 8-18 16</inkml:trace>
          <inkml:trace contextRef="#ctx0" brushRef="#br0" timeOffset="37455.11">314 3865 447 0,'0'-17'168'0,"0"17"-6"15,-11-12-94-15,-12 2-51 16,3 6-4-16,-5-3-9 0,-4 4-5 16,-1 0 0-16,-4 3 1 15,0 3-1-15,3 7-1 16,-4 7 0-16,5 5 0 16,-2 11-2-16,5 0 4 15,3 6-4-15,5 2 2 16,5 5-4-16,3-2 3 15,11-5-1-15,1-4 1 16,16-6-1-16,6-2 2 16,8-9 0-16,11-3 1 15,-1-9 4-15,7-4 1 16,-1-4 2-16,0-9 2 16,-6-8 7-16,-1-3 0 0,-10-10 2 15,0 0 1-15,-13-5 1 16,-1 1-3-16,-13-7-1 15,-1 9-4-15,-3 0-4 16,-8 3-7-16,-9 8-3 16,-6 6-8-16,-3 10-3 15,-6 3-6-15,5 14-14 16,-11-5-26-16,17 24-47 16,-8 1-55-16,8-6-15 15,15 14-9-15,4-15-2 16</inkml:trace>
          <inkml:trace contextRef="#ctx0" brushRef="#br0" timeOffset="32274.68">-1706 3880 374 0,'-5'-15'167'0,"-8"-8"-7"0,-2-1-101 16,15 13-13-16,-1-11-14 16,6 11-9-16,2-2-15 15,7 3-1 1,4 2-3-16,-1 6-3 0,4-2-2 16,3 4 0-16,0 4-3 15,-3 3 3-15,-1 11 5 16,-1 4-5-16,-9 4 6 15,-5 5-4-15,-5 10 4 16,-3 0-4-16,-16 6 2 16,-4 2-5-16,-8 5-3 15,-11-7 3-15,-4 4-5 16,-15-5 3-16,-5 3 8 0,3-11-5 16,-2 1 4-1,-5-13-1-15,6-1 3 16,2-11-3-16,10 2 6 15,6-9-8-15,6-4-2 0,8-3 2 16,4 0 2-16,10 0-1 16,4-1 2-16,14 1 0 15,0 0 5-15,6-9 3 16,18 1 1-16,14 4-2 16,11-8-7-16,18 6 6 15,6-9-9-15,13 5 6 16,-1-6-12-16,-1 2-5 15,1 6-21-15,-9-7-30 16,7 14-47-16,-17-6-64 16,-7-1 0-16,-4 5-25 15,-13-5 7-15</inkml:trace>
          <inkml:trace contextRef="#ctx0" brushRef="#br0" timeOffset="37978.48">554 3875 494 0,'0'-21'162'0,"0"-4"-2"16,11-5-124-16,13 16-25 16,5-5-7-16,7 11 2 0,3 2-9 15,1 6 5-15,-2 9 4 16,-4 4-9-16,-9 16 6 15,-8 1-3 1,-7 12 3-16,-10 3-2 0,-5 9 2 16,-11 2-5-16,-7 0-4 15,-12-3 5-15,5-2-7 16,-10-6 5-16,5-8 5 16,-2-8-5-16,5-10 6 15,2-5-3-15,0-5-1 16,8-2 5-16,1-7 2 15,5 0 3-15,3-3-6 0,13 3 7 16,-14-12-4-16,14 12 6 16,0-8 2-16,4 7-5 15,9-4-2 1,3 5-1-16,6 0-6 16,0 0-5-16,11 10-6 0,-6-10-30 15,16 16-55-15,-8-10-78 16,0-6 5-16,5-3-18 15,-12-11-4-15</inkml:trace>
          <inkml:trace contextRef="#ctx0" brushRef="#br0" timeOffset="38295.68">1186 4289 600 0,'0'0'186'16,"0"0"0"-16,0-8-135 15,-2 3-51-15,2 5 0 16,-17-10 0-16,17 10 0 15,-27-15-31-15,27 15-33 16,-20-1-62-16,9 2-52 16,3 6-5-16,-2 7-9 15,10 7-8-15</inkml:trace>
          <inkml:trace contextRef="#ctx0" brushRef="#br0" timeOffset="38986.15">1670 4041 417 0,'0'0'162'16,"-7"-26"-10"-16,7 0-78 15,4 11-70-15,10-1 2 16,5-1 0-16,-2 3 4 0,8 4-1 16,0-2 2-16,2 8 0 15,-2 1-1-15,0 3 0 16,0 6-2-16,-4 3-1 15,-6 5-3-15,-2 6 2 16,-9 2-4-16,-4 6 3 16,-6 7-4-16,-13 3 0 15,-9 0-3-15,-9 4 2 16,-8-1-5-16,0 1 3 16,-5-7 5-16,2-1-7 15,3-9 7-15,7-4-3 16,7-5 6-16,6-4-6 15,9-5 9-15,8-3-7 0,8-4 2 16,0 0 3-16,0-4-5 16,9-1 5-16,11-2-5 15,0 2 6-15,9-3-7 16,2 5 6-16,4-2-10 16,7 2 3-16,-2 0-7 15,-2-3-22-15,11 6-71 16,-6-2-75-16,-8-13 2 15,1 5-20-15,-6-8-3 16</inkml:trace>
        </inkml:traceGroup>
        <inkml:traceGroup>
          <inkml:annotationXML>
            <emma:emma xmlns:emma="http://www.w3.org/2003/04/emma" version="1.0">
              <emma:interpretation id="{3AD7CD80-9BE5-4916-A34D-EA96B81B7663}" emma:medium="tactile" emma:mode="ink">
                <msink:context xmlns:msink="http://schemas.microsoft.com/ink/2010/main" type="inkWord" rotatedBoundingBox="27217,23922 27956,23940 27945,24405 27206,24388"/>
              </emma:interpretation>
            </emma:emma>
          </inkml:annotationXML>
          <inkml:trace contextRef="#ctx0" brushRef="#br0" timeOffset="39505.5">2269 4032 577 0,'0'-13'174'0,"0"-9"-7"16,-8 3-129-16,8 7-31 15,3-2-2-15,7 5-5 16,-1 2 1-16,6 2-2 15,0 3 0-15,1 2-1 16,1 3 0-16,-1 5 0 16,1 6-1-16,-1 4 2 15,-5 6-4-15,-6 3 4 0,-4 6-5 16,-1 3 0-16,-6 4-2 16,-12 1 4-16,-4-2-4 15,-2-1 5-15,-5-2 7 16,-4-9-6-16,5-4 10 15,2-3-4-15,2-8 9 16,3-2-8-16,6-5 9 16,7-2-7-16,8-3-1 15,0 0-1-15,0 0 1 16,6-1-3-16,6 0 1 16,6 0 0-16,2 1-8 15,7-2 7-15,2 2-9 16,6-3 2-16,4 3-18 0,-5-2-59 15,6-1-93-15,0 3 2 16,-8 0-14-16,2 3-11 16</inkml:trace>
          <inkml:trace contextRef="#ctx0" brushRef="#br0" timeOffset="39886.75">2918 4403 725 0,'0'0'188'16,"0"0"-78"-16,0 0-110 0,0 0 0 15,25-4-150-15,-15-6-42 16,-8-3-2-16,-2-2-25 16,-5-3-3-1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83.97339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2-22T06:51:29.802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20598E8B-4F07-4B29-ACF8-7D7B8345E00F}" emma:medium="tactile" emma:mode="ink">
          <msink:context xmlns:msink="http://schemas.microsoft.com/ink/2010/main" type="inkDrawing" rotatedBoundingBox="22334,22680 26782,21995 26815,22208 22367,22893" shapeName="Other"/>
        </emma:interpretation>
      </emma:emma>
    </inkml:annotationXML>
    <inkml:trace contextRef="#ctx0" brushRef="#br0">225 706 461 0,'-81'11'163'16,"17"-11"-15"-16,15-1-125 0,23-5-12 16,21-6-2-16,19-1 0 15,21-8-10-15,21-2 5 16,21-8 0-16,27 0 7 15,14-8-1-15,22 0 5 16,22-5 1-16,19 5 2 16,13-3 5-16,24 6-6 15,5-3 6-15,14 9-6 16,11-2-7-16,8 5 1 16,-2 3-6-16,2 0 1 15,-7 3-6-15,-6 1 3 16,-15 2-8-16,-13 1 7 0,-19 3-2 15,-20 1-6-15,-19 7-12 16,-21-8-31-16,-10 14-65 16,-27-7-64-16,-22-3-5 15,-21-1-19-15,-27-2-5 16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25632" units="cm"/>
          <inkml:channel name="Y" type="integer" max="14418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995.03107" units="1/cm"/>
          <inkml:channelProperty channel="Y" name="resolution" value="991.60938" units="1/cm"/>
          <inkml:channelProperty channel="F" name="resolution" value="8.05512E-5" units="1/dev"/>
          <inkml:channelProperty channel="T" name="resolution" value="1" units="1/dev"/>
        </inkml:channelProperties>
      </inkml:inkSource>
      <inkml:timestamp xml:id="ts0" timeString="2023-02-28T17:03:48.864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B5B0EE55-7CF1-42C3-A1AC-F0485464CE88}" emma:medium="tactile" emma:mode="ink">
          <msink:context xmlns:msink="http://schemas.microsoft.com/ink/2010/main" type="writingRegion" rotatedBoundingBox="32009,21931 35466,21736 35588,23895 32131,24090"/>
        </emma:interpretation>
      </emma:emma>
    </inkml:annotationXML>
    <inkml:traceGroup>
      <inkml:annotationXML>
        <emma:emma xmlns:emma="http://www.w3.org/2003/04/emma" version="1.0">
          <emma:interpretation id="{0F383423-5CBA-457E-A3FD-631230F301E8}" emma:medium="tactile" emma:mode="ink">
            <msink:context xmlns:msink="http://schemas.microsoft.com/ink/2010/main" type="paragraph" rotatedBoundingBox="32009,21931 35466,21736 35501,22348 32044,22543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801E578-A040-4AAD-A95B-708F1220917E}" emma:medium="tactile" emma:mode="ink">
              <msink:context xmlns:msink="http://schemas.microsoft.com/ink/2010/main" type="line" rotatedBoundingBox="32009,21931 35466,21736 35501,22348 32044,22543"/>
            </emma:interpretation>
          </emma:emma>
        </inkml:annotationXML>
        <inkml:traceGroup>
          <inkml:annotationXML>
            <emma:emma xmlns:emma="http://www.w3.org/2003/04/emma" version="1.0">
              <emma:interpretation id="{23276F23-9E25-48B7-8CC3-B3DFBBFB54F3}" emma:medium="tactile" emma:mode="ink">
                <msink:context xmlns:msink="http://schemas.microsoft.com/ink/2010/main" type="inkWord" rotatedBoundingBox="32009,21931 35466,21736 35501,22348 32044,22543"/>
              </emma:interpretation>
            </emma:emma>
          </inkml:annotationXML>
          <inkml:trace contextRef="#ctx0" brushRef="#br0">427 443 128 0,'8'15'106'15,"-8"-15"1"-15,0 0-91 16,21 21-18-16,0-9 2 16,3 0 1-16,1 0-7 15,6-4-20-15,-4-3-40 16,19 11-40-16,-30-22-2 0,18 17 65 15,-30-20 43-15</inkml:trace>
          <inkml:trace contextRef="#ctx0" brushRef="#br0" timeOffset="232.37">486 302 207 0,'0'0'117'16,"-12"-5"0"-16,12 5-116 16,11-2-24-16,-11 2-58 15,28 7-33-15,-30-16 0 16,20 22 5-16,-18-13 109 15</inkml:trace>
          <inkml:trace contextRef="#ctx0" brushRef="#br0" timeOffset="1451.1099">717 78 210 0,'0'0'115'15,"11"27"-2"-15,4-9-114 16,9 6-6-16,5-5 6 16,11 2 0-16,0-6 1 15,4-1-2-15,-1-4 1 16,-3-4 0-16,-5-1 0 15,-9 0 2-15,-10 4 0 16,-16-9 1-16,-8 20 2 16,-14-9 1-16,-5 7 1 0,-4-3-1 15,-5 3 1 1,4-4-2-16,6 0-1 16,5-4-2-16,8-4 0 15,13-6-2-15,0 0 0 0,0 0 0 16,17 5-1-16,2-7 2 15,1-1 1-15,2 2 2 16,1 2 1-16,2 1 3 16,1 7-2-16,-2 1 2 15,6 6-2-15,2 1 0 16,5 1-1-16,0-1 1 16,13-2-3-16,2-8-2 15,-1-6 1-15,4-7 1 16,-3-9-1-16,-4-7 0 15,-5-8 3-15,-9-4 0 16,-8-7 4-16,-14-5 2 16,0-1 1-16,-12-3 2 0,-3 7-1 15,-9-2 6-15,3 13-6 16,-10 3 0-16,5 14-3 16,-7 12-1-16,0 11 0 15,-4 18-3-15,2 13 2 16,2 12-7-16,4 1 4 15,2 9-1-15,4-1-1 16,11 0-2-16,5-8-2 16,11-9 0-16,-1-10-3 15,7-14 6-15,2-7-5 16,1-12 3-16,-1-4 3 16,-1-10-2-16,-7-1 2 15,4-3 0-15,-5 0 1 0,1 1-6 16,-2 3 6-16,2 7-4 15,1 3 0-15,1 5 0 16,4 1-1-16,5 1-1 16,1-1-1-16,3 1 4 15,1-3-3-15,-3-4-5 16,-4-5 5-16,1-1-3 16,-14-8 5-16,-2 1-2 15,-10-4 4-15,-11-1-2 16,-2 1 3-16,-13 2 4 15,0 8-2-15,-6 3 2 16,1 7-1-16,1 6-1 0,4 6 0 16,7 4-3-16,12 3 0 15,12 0-3-15,15 0 0 16,14-7-5-16,6-3 1 16,17-3 0-16,-1-9 0 15,7-3 2-15,-7-2 2 16,-9-3 5-16,-9 0 2 15,-12-1 5-15,-8 5 2 16,-12-1 1-16,-6 9 1 16,-3-13-1-16,3 13-5 15,0 0-2-15,0 0-4 16,9-10-6-16,7 5-4 16,12 1-3-16,2-6-2 0,5 5 2 15,-1-4 3-15,0 1 3 16,-7 1 2-1,-7-1 5-15,0 6 5 16,-4 0 1-16,0 5 2 0,1-1-3 16,6 5-3-16,1-5-7 15,3-1-16-15,7 2-43 16,-7 7-84-16,-13-22-2 16,10 13-1-16,-25-21 2 15,1 20 143-15</inkml:trace>
          <inkml:trace contextRef="#ctx0" brushRef="#br0" timeOffset="1794.82">2451 14 133 0,'0'0'126'0,"-9"-12"-2"16,9 12-79 0,3 14-14-16,11-3-6 0,9 0-10 15,7 4-8-15,12-3-9 16,4 3-5-16,7-8 0 15,4 0 0-15,0-3 5 16,-9-1 8-16,1 0 11 16,-17-5 12-16,7 7 9 15,-8-7 4-15,9 10 3 16,0-8-2-16,12 8-5 16,1-9-8-16,10 6-21 15,10 1-90-15,5 2-76 16,-26-13-6-16,4 17-3 15</inkml:trace>
          <inkml:trace contextRef="#ctx0" brushRef="#br0" timeOffset="-580.11">16 29 161 0,'4'13'123'15,"-19"-8"-47"-15,11 4-37 0,5 2 2 16,-3 4 0-16,5 4-3 16,-3 5-9-16,5 7-7 15,-1 2-9-15,4 7-2 16,-3 5-5-1,4 3-1-15,1 2-2 0,3-2-2 16,1-2 2-16,6-4-2 16,-1-7 4-16,6-6-4 15,2-7 2-15,0-8 0 16,-4-9 5-16,5-7 0 16,-5-8 3-16,-1-8 1 15,-5-9 2-15,-1-3 0 16,-1-11-3-16,-2-7 2 0,-3-8-4 15,3-1 0-15,-8-5-4 16,-2 2-8 0,1 9-9-16,-5-1-42 15,-1 2-97-15,10 29-3 0,-20-7-2 16,12 28 0-16,0 0 104 16</inkml:trace>
        </inkml:traceGroup>
      </inkml:traceGroup>
    </inkml:traceGroup>
    <inkml:traceGroup>
      <inkml:annotationXML>
        <emma:emma xmlns:emma="http://www.w3.org/2003/04/emma" version="1.0">
          <emma:interpretation id="{388FDA63-D040-4790-9DA8-1AB6494B0BAD}" emma:medium="tactile" emma:mode="ink">
            <msink:context xmlns:msink="http://schemas.microsoft.com/ink/2010/main" type="paragraph" rotatedBoundingBox="32626,22973 35151,23240 35061,24091 32536,23824" alignmentLevel="2"/>
          </emma:interpretation>
        </emma:emma>
      </inkml:annotationXML>
      <inkml:traceGroup>
        <inkml:annotationXML>
          <emma:emma xmlns:emma="http://www.w3.org/2003/04/emma" version="1.0">
            <emma:interpretation id="{1BB0A3C7-2A6E-4D8D-88E6-A321B0F73AD0}" emma:medium="tactile" emma:mode="ink">
              <msink:context xmlns:msink="http://schemas.microsoft.com/ink/2010/main" type="line" rotatedBoundingBox="32626,22973 35151,23240 35061,24091 32536,23824"/>
            </emma:interpretation>
          </emma:emma>
        </inkml:annotationXML>
        <inkml:traceGroup>
          <inkml:annotationXML>
            <emma:emma xmlns:emma="http://www.w3.org/2003/04/emma" version="1.0">
              <emma:interpretation id="{48A96A2B-D33B-492B-B34E-10B4CF24D737}" emma:medium="tactile" emma:mode="ink">
                <msink:context xmlns:msink="http://schemas.microsoft.com/ink/2010/main" type="inkWord" rotatedBoundingBox="32626,22973 35151,23240 35061,24091 32536,23824"/>
              </emma:interpretation>
            </emma:emma>
          </inkml:annotationXML>
          <inkml:trace contextRef="#ctx0" brushRef="#br0" timeOffset="2263.55">610 1084 118 0,'6'-10'117'0,"14"31"9"15,-18 4-90-15,9 14-4 16,3 15 4-16,-2 8-4 16,1 11-7-16,-3 3-5 15,4 2-6-15,-6 1-11 16,3-9-6-16,1-8-14 15,-2-15-31-15,1-25-84 16,15 6 2-16,-20-40-3 16,21 10 38-16,-17-38 95 0</inkml:trace>
          <inkml:trace contextRef="#ctx0" brushRef="#br0" timeOffset="2779.27">1167 1117 308 0,'-27'29'135'15,"4"29"-5"-15,-21-1-131 16,5 12 0-16,2-3 1 16,1 0 0-16,3-10-2 15,3 0-4-15,5-16-5 0,10-4 0 16,8-21-4-16,8-3-1 15,-1-12 2-15,22-14 2 16,-6 1 3-16,3-5 5 16,-2 4 9-16,0 0 9 15,-4 3 3-15,-13 11 2 16,14-4 1-16,-14 4 1 16,-3 21-1-16,1-6-1 15,9 7-4-15,0-2-7 16,17 2-2-16,2-2-2 15,13-7-2-15,7-6-3 16,8-3 0-16,4-5-3 16,-1-5 0-16,-5-3 2 0,-9 0 4 15,-5-3 3-15,-12 7 1 16,-11 0 3-16,-15 5 4 16,0 0 1-1,0 0-1-15,0 0-2 0,0 0-3 16,0 0-5-16,0 0-6 15,32-2-15-15,-5-8-39 16,5-4-57-16,9 14-32 16,-18-26-3-16,10 16-1 15,-28-16 75-15</inkml:trace>
          <inkml:trace contextRef="#ctx0" brushRef="#br0" timeOffset="3419.93">1437 1444 152 0,'-24'-6'90'16,"-9"-12"-15"-16,16 11-19 15,17 7-9-15,0 0-13 16,10-6-6-16,13 11-8 16,7 4-5-16,5-1-3 15,7 6 0-15,3-5-5 16,4 6 1-16,5-8-1 16,-1 4-1-16,-7-4 0 15,4-1 1-15,-3-1 5 16,-8-1-3-16,0 4 3 15,-7-2-4-15,-4 11 3 16,-2-3-6-16,0 9 5 0,-3 1-6 16,-3 6-4-16,0 5 0 15,-5 5-1-15,-4 3 0 16,-6 7-5 0,-8-1 2-16,-6 0 0 0,-4-4 2 15,-4-5 3-15,0-6 2 16,-2-6-1-16,5-9 3 15,-1-16 3-15,15-3 2 16,-7-15-1-16,12-2 0 16,8-6-1-16,6-3-3 15,7-3 1-15,8-2 0 16,8-2-1-16,5 0-1 16,10-1 1-16,6 1-3 0,-1 0 1 15,-2 3-1 1,-6 2 1-16,-7 2-2 15,-12 2 0-15,-16 2 1 16,-15 6 1-16,-16 4 3 0,-14 2 3 16,-6 6 5-16,-5-2-1 15,4 7 3-15,-6-5 3 16,16 7-1-16,6-7-4 16,17 4 4-16,16-11-7 15,24 3 2-15,16-7-7 16,19-3 1-16,19-1-10 15,12-3-32-15,9-2-134 16,15 9-8-16,-18-12 2 16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6-27 15,-3-3 10-15,5 17 7 16,-5-14-6-16,4 24 4 16,-4-17-2-16,0 23 1 15,-4-9 7-15,4 32 11 16,0-10-18-16,0 16-13 16,0 2-2-16,0 18-3 15,0 6-1-15,0 14 1 0,0 9-1 16,0 11 0-16,0 4-2 15,0 9 2-15,-5 2-4 16,5 5 0-16,-3-13 3 16,-2 11-2-16,0-10-3 15,1 0 1-15,-3-10-2 16,4 4 1-16,-9-7 2 16,5 2-3-16,-1 0 0 15,4 0 2-15,-6-2-4 16,5-6 3-16,-1 0-2 15,2 0-2-15,2-4 1 16,0-3 1-16,1-10-1 0,1-3 1 16,-2-1 0-16,0-11-2 15,2-10 2-15,-1-12 0 16,-3-5-3-16,3-24 3 16,-2-5-2-16,0-15 1 15,2-9 0-15,1-20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15,-6-21 0-15,6 21 0 16,-10-26 0-16,10 26 0 16,-10-33 0-16,5 10 0 15,1-3 0-15,-3-5 0 16,2-4 0-16,-4-4 0 0,3-4 0 16,-1-3 0-16,-2-6 0 15,1-4 0 1,1-2 0-16,2-2 0 15,-2-9 0-15,0-3 0 0,2 1 0 16,4-2 0-16,-3-7 0 16,4 4 0-16,0 0 0 15,-2 1 0-15,1 7 0 16,-3 9 0-16,-2-1 0 16,3 7 0-16,-2 9 0 15,-4 1 0-15,3 4 0 16,0 7 0-16,-1 6 0 15,2-1 0-15,1 12 0 16,4 15 0-16,-9-24 0 16,9 24 0-16,0 0 0 15,0 0 0-15,0 0 0 16,0 0 0-16,0 0 0 0,0 0 0 16,-11 15 0-16,11-15 0 15,-10 33 0-15,4-6 0 16,1 8 0-16,-1 1 0 15,2 16 0-15,1 7 0 16,3 4 0-16,0 6 0 16,0 5 0-16,5 6 0 15,0 1 0-15,-1-2 0 16,0-2 0-16,2-4 0 16,-5-2 0-16,2-1 0 15,-2-5 0-15,1 11 0 16,3-11 0-16,2 1 0 15,4-3 0-15,-7-11 0 0,3 8 0 16,3-12 0-16,-3-9 0 16,-2 4 0-16,-1-11 0 15,1 3 0-15,-4-7 0 16,3-3 0-16,-1-5 0 16,-2-1 0-16,3-2 0 15,-4-17 0-15,3 25 0 16,-3-25 0-16,0 0 0 15,0 0 0-15,0 0 0 16,0 0 0-16,0 0 0 16,0 0 0-16,0 0 0 15,0 0 0-15,17 7 0 16,-17-7 0-16,0 0 0 0,19-19 0 16,-19 19 0-16,20-27 0 15,-6 11 0-15,-4-10 0 16,2 0 0-16,3-13 0 15,1-3 0-15,-1-12 0 16,4 2 0-16,-3-15 0 16,1-3 0-16,2-8 0 15,1-7 0-15,-3-3 0 16,3-1 0-16,1-3 0 16,3-15 0-16,-1-10 0 15,1-6 0-15,-2-10 0 16,1-2 0-16,-2 4 0 15,1-2 0-15,-4 6 0 0,-1 9 0 16,-2 16 0-16,-3 11 0 16,1 17 0-16,-3 8 0 15,1 8 0 1,4 4 0-16,-1 13 0 0,2 5 0 16,4-1 0-16,-4 14 0 15,-1-4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33-40-16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37 658 0,'0'-12'174'0,"-7"-1"-13"15,1 1-165-15,6 12-26 16,0 0-102-16,0 15-36 15,0-2-10-15,0-1-14 16,-3 3-15-16</inkml:trace>
        </inkml:traceGroup>
      </inkml:traceGroup>
    </inkml:traceGroup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Group>
    <inkml:annotationXML>
      <emma:emma xmlns:emma="http://www.w3.org/2003/04/emma" version="1.0">
        <emma:interpretation id="{3698CD8C-022B-4FF6-AD75-424EE1E36347}" emma:medium="tactile" emma:mode="ink">
          <msink:context xmlns:msink="http://schemas.microsoft.com/ink/2010/main" type="writingRegion" rotatedBoundingBox="29911,12299 31044,12299 31044,14280 29911,14280"/>
        </emma:interpretation>
      </emma:emma>
    </inkml:annotationXML>
    <inkml:traceGroup>
      <inkml:annotationXML>
        <emma:emma xmlns:emma="http://www.w3.org/2003/04/emma" version="1.0">
          <emma:interpretation id="{A71319C8-F235-453A-8BD6-C51BB6786E1D}" emma:medium="tactile" emma:mode="ink">
            <msink:context xmlns:msink="http://schemas.microsoft.com/ink/2010/main" type="paragraph" rotatedBoundingBox="29911,12299 31044,12299 31044,14280 29911,1428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34E3B5E-8F47-41A4-95D1-83B6944791B2}" emma:medium="tactile" emma:mode="ink">
              <msink:context xmlns:msink="http://schemas.microsoft.com/ink/2010/main" type="line" rotatedBoundingBox="29911,12299 31044,12299 31044,14280 29911,14280"/>
            </emma:interpretation>
          </emma:emma>
        </inkml:annotationXML>
        <inkml:traceGroup>
          <inkml:annotationXML>
            <emma:emma xmlns:emma="http://www.w3.org/2003/04/emma" version="1.0">
              <emma:interpretation id="{9286882A-9754-4AA4-853B-649C1F5D4A18}" emma:medium="tactile" emma:mode="ink">
                <msink:context xmlns:msink="http://schemas.microsoft.com/ink/2010/main" type="inkWord" rotatedBoundingBox="29911,12299 31044,12299 31044,14280 29911,14280"/>
              </emma:interpretation>
            </emma:emma>
          </inkml:annotationXML>
          <inkml:trace contextRef="#ctx0" brushRef="#br0">405 0 174 0,'0'0'117'16,"0"0"-7"-16,0 0-9 15,0 0-12-15,0 0-13 0,0 0-18 16,0 0-10-16,0 25-9 16,0-25-9-16,2 45-7 15,-2-18-6-15,4 22-2 16,-4-7-5-16,5 15 5 15,-5 1-8-15,0 12 2 16,0-3-4-16,0 4 5 16,-5 1-7-16,4 5 1 15,-4-5 2-15,5 1-5 16,-1-3 4-16,0 5-3 16,-2-10 5-16,3 9-6 15,-2-14 5-15,-1 11-2 16,-2-9-3-16,0 9 4 0,-2-11-3 15,3-5 1-15,-4 0-5 16,5-5 1-16,-2-5 1 16,2-1 1-1,0 0-1-15,3-5-3 0,-1-2 7 16,1 0-5-16,0-9 4 16,0 7-1-16,0-6 3 15,0 0-5-15,0-8 5 16,0-21-5-16,0 27-1 15,0-27 1-15,0 0 2 16,0 0-4-16,0 0 1 16,0 0 1-16,0 0-1 0,0 0 2 15,0 0 0 1,2 16 0-16,-2-16 0 16,0 0 3-16,0 0-2 15,0 0-2-15,0 0 0 0,0 0 0 16,0 0 0-16,0 0 0 15,0 0 0-15,0 0 0 16,0 0 0-16,0 0 0 16,0 0 0-16,0 0 0 15,0 0 0-15,0 0 0 16,0 0 0-16,0 0 0 16,0 0 0-16,0 0 0 15,0 0 0-15,0 0 0 16,0 0 0-16,0 0 0 15,0 0 0-15,0 0 0 16,-7 4 0-16,7-4 0 16,-10-15 0-16,3-4 0 0,-3 0 0 15,-3-6 0-15,0-9 0 16,-2 6 0-16,-3-4 0 16,2-2 0-16,-1-15 0 15,3 6 0-15,-4-15 0 16,3-1 0-16,-2-11 0 15,-2-1 0-15,2-2 0 16,-1 2 0-16,0 9 0 16,0 3 0-16,1 13 0 15,-1 12 0-15,7 8 0 16,0 3 0-16,11 23 0 16,-11-27 0-16,11 27 0 15,-5-31 0-15,5 13 0 0,0 2 0 16,0 16 0-16,0-29 0 15,0 29 0-15,0 0 0 16,0-16 0-16,0 16 0 16,0 0 0-16,0 0 0 15,0 0 0-15,0 0 0 16,6 16 0-16,-6-16 0 16,17 35 0-16,-11-2 0 15,8 0 0-15,1 10 0 16,0-2 0-16,-2 11 0 15,3-1 0-15,-1 6 0 16,-1 2 0-16,-1 2 0 16,1-3 0-16,-2 1 0 0,3-12 0 15,-5 2 0-15,4-3 0 16,-2-1 0-16,1 2 0 16,-3-11 0-16,5-1 0 15,-4 2 0-15,4-5 0 16,-6-2 0-16,-1-1 0 15,2-6 0-15,-4-5 0 16,-6-18 0-16,9 21 0 16,-9-21 0-16,0 0 0 15,0 0 0-15,11 20 0 16,-11-20 0-16,0 0 0 16,0 0 0-16,13 16 0 15,-13-16 0-15,0 0 0 0,0 0 0 16,15 6 0-16,-15-6 0 15,0 0 0-15,17-14 0 16,-17 14 0 0,15-30 0-16,-3 11 0 0,-2-3 0 15,4-9 0-15,5 0 0 16,-1 1 0-16,2-2 0 16,2 0 0-16,-1-4 0 15,4-8 0-15,-1-2 0 16,2-5 0-16,-1 6 0 15,1-9 0-15,5 2 0 16,-2-8 0-16,2 5 0 0,1-1 0 16,0-1 0-16,0 2 0 15,1-1 0 1,-5 6 0-16,1-4 0 16,-5 5 0-16,-3 9 0 0,-4-5 0 15,-3 6 0-15,-2 0 0 16,-5 11 0-16,-3-2 0 15,-1 8 0-15,-1 9 0 16,-2-7 0-16,0 20 0 16,0 0 0-16,0 0 0 15,0 0 0-15,26 10 0 16,-13 3 0-16,10 14-8 16,-23-27-32-16,30 32-10 0,-30-32-16 15</inkml:trace>
        </inkml:traceGroup>
      </inkml:traceGroup>
    </inkml:traceGroup>
  </inkml:traceGroup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David Orosz" id="{0F5AEAA7-636F-4F88-B919-BC163B56DF82}" userId="S::david.orosz@polat.com::b192f232-2fb8-4ccb-9f65-4c8ef07817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2-02-08T12:54:09.61" personId="{0F5AEAA7-636F-4F88-B919-BC163B56DF82}" id="{3E46EB7C-4594-49B3-BBB9-8E0A85F28730}">
    <text>Nem biztos hogy kell</text>
  </threadedComment>
  <threadedComment ref="C42" dT="2022-02-08T12:49:10.33" personId="{0F5AEAA7-636F-4F88-B919-BC163B56DF82}" id="{D47B3258-C2B6-4795-94FA-B777CE860A96}">
    <text>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alaki.viktoria@gmail.com" TargetMode="External"/><Relationship Id="rId1" Type="http://schemas.openxmlformats.org/officeDocument/2006/relationships/hyperlink" Target="mailto:auracolor@hotmail.com%20%20T&#243;th%20R&#243;bert%20+3630%2068%2000%2044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2" zoomScale="66" zoomScaleNormal="151" workbookViewId="0">
      <selection activeCell="G26" sqref="G26"/>
    </sheetView>
  </sheetViews>
  <sheetFormatPr defaultRowHeight="14.25" x14ac:dyDescent="0.45"/>
  <cols>
    <col min="1" max="1" width="37" customWidth="1"/>
    <col min="2" max="2" width="14" customWidth="1"/>
    <col min="3" max="3" width="16.6640625" bestFit="1" customWidth="1"/>
    <col min="4" max="4" width="15.33203125" bestFit="1" customWidth="1"/>
    <col min="5" max="5" width="15.59765625" bestFit="1" customWidth="1"/>
    <col min="6" max="6" width="16.265625" bestFit="1" customWidth="1"/>
    <col min="7" max="7" width="21.6640625" style="190" customWidth="1"/>
    <col min="8" max="8" width="13.33203125" bestFit="1" customWidth="1"/>
    <col min="11" max="11" width="10.06640625" bestFit="1" customWidth="1"/>
  </cols>
  <sheetData>
    <row r="1" spans="1:11" x14ac:dyDescent="0.45">
      <c r="D1" s="492"/>
      <c r="E1" s="492"/>
    </row>
    <row r="2" spans="1:11" ht="32.25" customHeight="1" x14ac:dyDescent="0.9">
      <c r="A2" s="35"/>
      <c r="B2" s="396"/>
      <c r="C2" s="397"/>
      <c r="D2" s="493"/>
      <c r="E2" s="493"/>
    </row>
    <row r="3" spans="1:11" ht="51.75" customHeight="1" thickBot="1" x14ac:dyDescent="0.95">
      <c r="A3" s="35" t="str">
        <f>Díj!A2</f>
        <v xml:space="preserve">Viktoria Valaki </v>
      </c>
      <c r="B3" s="487" t="str">
        <f>Díj!A3</f>
        <v>valaki.viktoria@gmail.com</v>
      </c>
      <c r="C3" s="487"/>
      <c r="D3" s="487"/>
    </row>
    <row r="4" spans="1:11" ht="95.25" customHeight="1" thickBot="1" x14ac:dyDescent="0.5">
      <c r="A4" s="45" t="s">
        <v>0</v>
      </c>
      <c r="B4" s="6" t="s">
        <v>1</v>
      </c>
      <c r="C4" s="6" t="s">
        <v>2</v>
      </c>
      <c r="D4" s="14" t="s">
        <v>3</v>
      </c>
      <c r="E4" s="14" t="s">
        <v>4</v>
      </c>
      <c r="F4" s="14" t="s">
        <v>5</v>
      </c>
      <c r="G4" s="14" t="s">
        <v>6</v>
      </c>
    </row>
    <row r="5" spans="1:11" ht="15.4" x14ac:dyDescent="0.45">
      <c r="A5" s="4" t="s">
        <v>7</v>
      </c>
      <c r="B5" s="1">
        <f>Díj!A9</f>
        <v>158763</v>
      </c>
      <c r="C5" s="15">
        <f>Díj!H9</f>
        <v>167391</v>
      </c>
      <c r="D5" s="1">
        <f>Anyag!A8</f>
        <v>0</v>
      </c>
      <c r="E5" s="15">
        <f>Anyag!E8</f>
        <v>0</v>
      </c>
      <c r="F5" s="395">
        <f>SUM(C5:D5)</f>
        <v>167391</v>
      </c>
      <c r="G5" s="1">
        <f>D5+B5</f>
        <v>158763</v>
      </c>
    </row>
    <row r="6" spans="1:11" ht="15.4" x14ac:dyDescent="0.45">
      <c r="A6" s="4" t="s">
        <v>8</v>
      </c>
      <c r="B6" s="1">
        <f>Díj!A21</f>
        <v>0</v>
      </c>
      <c r="C6" s="15">
        <f>Díj!H21</f>
        <v>0</v>
      </c>
      <c r="D6" s="1">
        <f>Anyag!A14</f>
        <v>0</v>
      </c>
      <c r="E6" s="15">
        <f>Anyag!E14</f>
        <v>0</v>
      </c>
      <c r="F6" s="395">
        <f t="shared" ref="F6:F19" si="0">E6+C6</f>
        <v>0</v>
      </c>
      <c r="G6" s="1">
        <f t="shared" ref="G6:G19" si="1">D6+B6</f>
        <v>0</v>
      </c>
      <c r="K6" s="2"/>
    </row>
    <row r="7" spans="1:11" ht="15.4" x14ac:dyDescent="0.45">
      <c r="A7" s="4" t="s">
        <v>9</v>
      </c>
      <c r="B7" s="1">
        <f>Díj!A29</f>
        <v>132000</v>
      </c>
      <c r="C7" s="15">
        <f>Díj!H29</f>
        <v>0</v>
      </c>
      <c r="D7" s="1">
        <f>Anyag!A32</f>
        <v>144200</v>
      </c>
      <c r="E7" s="15">
        <f>Anyag!E32</f>
        <v>96200</v>
      </c>
      <c r="F7" s="395">
        <f t="shared" si="0"/>
        <v>96200</v>
      </c>
      <c r="G7" s="1">
        <f t="shared" si="1"/>
        <v>276200</v>
      </c>
      <c r="K7" s="2"/>
    </row>
    <row r="8" spans="1:11" ht="15.4" x14ac:dyDescent="0.45">
      <c r="A8" s="4" t="s">
        <v>10</v>
      </c>
      <c r="B8" s="1">
        <f>Díj!A42</f>
        <v>200000</v>
      </c>
      <c r="C8" s="15">
        <f>Díj!H42</f>
        <v>231000</v>
      </c>
      <c r="D8" s="1">
        <f>Anyag!A49</f>
        <v>209400</v>
      </c>
      <c r="E8" s="15">
        <f>Anyag!E49</f>
        <v>166000</v>
      </c>
      <c r="F8" s="395">
        <f t="shared" si="0"/>
        <v>397000</v>
      </c>
      <c r="G8" s="1">
        <f t="shared" si="1"/>
        <v>409400</v>
      </c>
    </row>
    <row r="9" spans="1:11" ht="15.4" x14ac:dyDescent="0.45">
      <c r="A9" s="4" t="s">
        <v>11</v>
      </c>
      <c r="B9" s="1">
        <f>Díj!A52</f>
        <v>81316</v>
      </c>
      <c r="C9" s="15">
        <f>Díj!H52</f>
        <v>0</v>
      </c>
      <c r="D9" s="1">
        <f>Anyag!A69</f>
        <v>83240</v>
      </c>
      <c r="E9" s="15">
        <f>Anyag!E69</f>
        <v>54000</v>
      </c>
      <c r="F9" s="395">
        <f t="shared" si="0"/>
        <v>54000</v>
      </c>
      <c r="G9" s="1">
        <f t="shared" si="1"/>
        <v>164556</v>
      </c>
    </row>
    <row r="10" spans="1:11" ht="15.4" x14ac:dyDescent="0.45">
      <c r="A10" s="4" t="s">
        <v>12</v>
      </c>
      <c r="B10" s="1">
        <f>Díj!A60</f>
        <v>0</v>
      </c>
      <c r="C10" s="15">
        <f>Díj!H60</f>
        <v>0</v>
      </c>
      <c r="D10" s="1">
        <f>Anyag!A79</f>
        <v>0</v>
      </c>
      <c r="E10" s="15">
        <f>Anyag!E79</f>
        <v>0</v>
      </c>
      <c r="F10" s="395">
        <f t="shared" si="0"/>
        <v>0</v>
      </c>
      <c r="G10" s="1">
        <f t="shared" si="1"/>
        <v>0</v>
      </c>
    </row>
    <row r="11" spans="1:11" ht="15.4" x14ac:dyDescent="0.45">
      <c r="A11" s="4" t="s">
        <v>13</v>
      </c>
      <c r="B11" s="1">
        <f>Díj!A74</f>
        <v>429684</v>
      </c>
      <c r="C11" s="15">
        <f>Díj!H74</f>
        <v>0</v>
      </c>
      <c r="D11" s="1">
        <f>Anyag!A89</f>
        <v>146031.52000000002</v>
      </c>
      <c r="E11" s="15">
        <f>Anyag!E89</f>
        <v>0</v>
      </c>
      <c r="F11" s="395">
        <f>E11+C11</f>
        <v>0</v>
      </c>
      <c r="G11" s="1">
        <f t="shared" si="1"/>
        <v>575715.52</v>
      </c>
    </row>
    <row r="12" spans="1:11" ht="15.4" x14ac:dyDescent="0.45">
      <c r="A12" s="4" t="s">
        <v>14</v>
      </c>
      <c r="B12" s="1">
        <f>Díj!A94</f>
        <v>351032.7</v>
      </c>
      <c r="C12" s="15">
        <f>Díj!H94</f>
        <v>198222.5</v>
      </c>
      <c r="D12" s="1">
        <f>Anyag!A99</f>
        <v>187204.75</v>
      </c>
      <c r="E12" s="15">
        <f>Anyag!E99</f>
        <v>153000</v>
      </c>
      <c r="F12" s="395">
        <f>E12+C12</f>
        <v>351222.5</v>
      </c>
      <c r="G12" s="1">
        <f t="shared" si="1"/>
        <v>538237.44999999995</v>
      </c>
    </row>
    <row r="13" spans="1:11" ht="15.4" x14ac:dyDescent="0.45">
      <c r="A13" s="4" t="s">
        <v>15</v>
      </c>
      <c r="B13" s="1">
        <f>Díj!A123</f>
        <v>6500</v>
      </c>
      <c r="C13" s="15">
        <f>Díj!H123</f>
        <v>0</v>
      </c>
      <c r="D13" s="1">
        <f>Anyag!A118</f>
        <v>9000</v>
      </c>
      <c r="E13" s="15">
        <f>Anyag!E118</f>
        <v>0</v>
      </c>
      <c r="F13" s="395">
        <f t="shared" si="0"/>
        <v>0</v>
      </c>
      <c r="G13" s="1">
        <f t="shared" si="1"/>
        <v>15500</v>
      </c>
    </row>
    <row r="14" spans="1:11" ht="15.4" x14ac:dyDescent="0.45">
      <c r="A14" s="4" t="s">
        <v>16</v>
      </c>
      <c r="B14" s="1">
        <f>Díj!A131</f>
        <v>174000</v>
      </c>
      <c r="C14" s="15">
        <f>Díj!H131</f>
        <v>0</v>
      </c>
      <c r="D14" s="1">
        <f>Anyag!A136</f>
        <v>0</v>
      </c>
      <c r="E14" s="15">
        <f>Anyag!E136</f>
        <v>0</v>
      </c>
      <c r="F14" s="395">
        <f t="shared" si="0"/>
        <v>0</v>
      </c>
      <c r="G14" s="1">
        <f t="shared" si="1"/>
        <v>174000</v>
      </c>
    </row>
    <row r="15" spans="1:11" ht="15.4" x14ac:dyDescent="0.45">
      <c r="A15" s="4" t="s">
        <v>17</v>
      </c>
      <c r="B15" s="1">
        <f>Díj!A139</f>
        <v>0</v>
      </c>
      <c r="C15" s="15">
        <f>Díj!H139</f>
        <v>0</v>
      </c>
      <c r="D15" s="1">
        <f>Anyag!A154</f>
        <v>0</v>
      </c>
      <c r="E15" s="15">
        <f>Anyag!E154</f>
        <v>0</v>
      </c>
      <c r="F15" s="395">
        <f t="shared" si="0"/>
        <v>0</v>
      </c>
      <c r="G15" s="1">
        <f t="shared" si="1"/>
        <v>0</v>
      </c>
    </row>
    <row r="16" spans="1:11" ht="15.4" x14ac:dyDescent="0.45">
      <c r="A16" s="5" t="s">
        <v>18</v>
      </c>
      <c r="B16" s="1">
        <f>Díj!A143</f>
        <v>0</v>
      </c>
      <c r="C16" s="15">
        <f>Díj!H143</f>
        <v>0</v>
      </c>
      <c r="D16" s="1">
        <f>Anyag!A161</f>
        <v>0</v>
      </c>
      <c r="E16" s="15">
        <f>Anyag!E161</f>
        <v>0</v>
      </c>
      <c r="F16" s="395">
        <f>E16+C16</f>
        <v>0</v>
      </c>
      <c r="G16" s="1">
        <f t="shared" si="1"/>
        <v>0</v>
      </c>
    </row>
    <row r="17" spans="1:11" ht="15.4" x14ac:dyDescent="0.45">
      <c r="A17" s="4" t="s">
        <v>19</v>
      </c>
      <c r="B17" s="1">
        <f>Díj!A150</f>
        <v>155349.5</v>
      </c>
      <c r="C17" s="15">
        <f>Díj!H150</f>
        <v>85000</v>
      </c>
      <c r="D17" s="1">
        <f>Anyag!A179</f>
        <v>114000</v>
      </c>
      <c r="E17" s="15">
        <f>Anyag!E179</f>
        <v>132000</v>
      </c>
      <c r="F17" s="395">
        <f t="shared" si="0"/>
        <v>217000</v>
      </c>
      <c r="G17" s="1">
        <f t="shared" si="1"/>
        <v>269349.5</v>
      </c>
    </row>
    <row r="18" spans="1:11" ht="15.4" x14ac:dyDescent="0.45">
      <c r="A18" s="4" t="s">
        <v>20</v>
      </c>
      <c r="B18" s="16">
        <f>Díj!A158</f>
        <v>94500</v>
      </c>
      <c r="C18" s="15">
        <f>Díj!H158</f>
        <v>88500</v>
      </c>
      <c r="D18" s="1">
        <f>Anyag!A196</f>
        <v>6000</v>
      </c>
      <c r="E18" s="15">
        <f>Anyag!E196</f>
        <v>0</v>
      </c>
      <c r="F18" s="395">
        <f t="shared" si="0"/>
        <v>88500</v>
      </c>
      <c r="G18" s="1">
        <f t="shared" si="1"/>
        <v>100500</v>
      </c>
    </row>
    <row r="19" spans="1:11" ht="15.4" x14ac:dyDescent="0.45">
      <c r="A19" s="4" t="s">
        <v>21</v>
      </c>
      <c r="B19" s="16">
        <f>Díj!A178</f>
        <v>117000</v>
      </c>
      <c r="C19" s="15">
        <f>Díj!H178</f>
        <v>192400</v>
      </c>
      <c r="D19" s="16">
        <f>Anyag!A213</f>
        <v>18000</v>
      </c>
      <c r="E19" s="15">
        <f>Anyag!E213</f>
        <v>16400</v>
      </c>
      <c r="F19" s="395">
        <f t="shared" si="0"/>
        <v>208800</v>
      </c>
      <c r="G19" s="1">
        <f t="shared" si="1"/>
        <v>135000</v>
      </c>
    </row>
    <row r="20" spans="1:11" ht="47.25" x14ac:dyDescent="0.45">
      <c r="A20" s="289" t="s">
        <v>22</v>
      </c>
      <c r="B20" s="187"/>
      <c r="C20" s="188"/>
      <c r="D20" s="187"/>
      <c r="E20" s="188"/>
      <c r="F20" s="189"/>
      <c r="G20" s="229" t="s">
        <v>23</v>
      </c>
    </row>
    <row r="21" spans="1:11" s="58" customFormat="1" ht="47.65" thickBot="1" x14ac:dyDescent="0.5">
      <c r="A21" s="204" t="s">
        <v>24</v>
      </c>
      <c r="B21" s="205">
        <f>B22*0.1</f>
        <v>190014.52000000002</v>
      </c>
      <c r="C21" s="206">
        <v>0</v>
      </c>
      <c r="D21" s="205">
        <f>D22*0.2</f>
        <v>183415.25400000002</v>
      </c>
      <c r="E21" s="206">
        <v>0</v>
      </c>
      <c r="F21" s="205">
        <f>SUM(B21,D21)</f>
        <v>373429.77400000003</v>
      </c>
      <c r="G21" s="199" t="s">
        <v>25</v>
      </c>
    </row>
    <row r="22" spans="1:11" s="58" customFormat="1" ht="34.35" customHeight="1" x14ac:dyDescent="0.45">
      <c r="A22" s="7"/>
      <c r="B22" s="191">
        <f>SUM(B5:B19)</f>
        <v>1900145.2</v>
      </c>
      <c r="C22" s="192">
        <f>SUM(C5:C20)</f>
        <v>962513.5</v>
      </c>
      <c r="D22" s="191">
        <f>SUM(D5:D20)</f>
        <v>917076.27</v>
      </c>
      <c r="E22" s="196">
        <f>SUM(E5:E19)</f>
        <v>617600</v>
      </c>
      <c r="F22" s="198">
        <f>SUM(C22,E22)</f>
        <v>1580113.5</v>
      </c>
      <c r="G22" s="199" t="s">
        <v>26</v>
      </c>
    </row>
    <row r="23" spans="1:11" s="58" customFormat="1" ht="30" customHeight="1" x14ac:dyDescent="0.45">
      <c r="A23" s="193"/>
      <c r="B23" s="194" t="s">
        <v>27</v>
      </c>
      <c r="C23" s="195" t="s">
        <v>28</v>
      </c>
      <c r="D23" s="194" t="s">
        <v>27</v>
      </c>
      <c r="E23" s="197" t="s">
        <v>28</v>
      </c>
      <c r="F23" s="200">
        <f>SUM(B22,D22)</f>
        <v>2817221.4699999997</v>
      </c>
      <c r="G23" s="199" t="s">
        <v>29</v>
      </c>
      <c r="K23" s="403"/>
    </row>
    <row r="24" spans="1:11" s="58" customFormat="1" ht="19.149999999999999" customHeight="1" thickBot="1" x14ac:dyDescent="0.5">
      <c r="A24" s="33" t="s">
        <v>30</v>
      </c>
      <c r="B24" s="488" t="s">
        <v>31</v>
      </c>
      <c r="C24" s="489"/>
      <c r="D24" s="490" t="s">
        <v>32</v>
      </c>
      <c r="E24" s="491"/>
      <c r="F24" s="417">
        <f>F23+F21</f>
        <v>3190651.2439999999</v>
      </c>
      <c r="G24" s="201" t="s">
        <v>33</v>
      </c>
    </row>
    <row r="25" spans="1:11" ht="42.75" x14ac:dyDescent="0.45">
      <c r="A25" s="51" t="s">
        <v>34</v>
      </c>
      <c r="D25" s="190"/>
      <c r="E25" s="190"/>
      <c r="F25" s="190"/>
    </row>
    <row r="26" spans="1:11" ht="158.25" thickBot="1" x14ac:dyDescent="0.7">
      <c r="A26" s="48" t="s">
        <v>35</v>
      </c>
      <c r="B26" s="8" t="s">
        <v>36</v>
      </c>
      <c r="C26" s="8" t="s">
        <v>37</v>
      </c>
      <c r="D26" s="8" t="s">
        <v>38</v>
      </c>
      <c r="E26" s="202" t="s">
        <v>39</v>
      </c>
    </row>
    <row r="27" spans="1:11" ht="17.649999999999999" thickTop="1" thickBot="1" x14ac:dyDescent="0.5">
      <c r="A27" s="48"/>
      <c r="B27" s="238">
        <f>SUM(B28:B44)</f>
        <v>1249191</v>
      </c>
      <c r="C27" s="237" t="s">
        <v>40</v>
      </c>
      <c r="D27" s="237"/>
      <c r="E27" s="468">
        <f>F22-B27</f>
        <v>330922.5</v>
      </c>
    </row>
    <row r="28" spans="1:11" ht="14.65" customHeight="1" thickTop="1" x14ac:dyDescent="0.45">
      <c r="A28" s="203" t="s">
        <v>41</v>
      </c>
      <c r="B28" s="2">
        <v>20000</v>
      </c>
      <c r="C28" s="419" t="s">
        <v>40</v>
      </c>
      <c r="D28" s="239" t="s">
        <v>42</v>
      </c>
    </row>
    <row r="29" spans="1:11" ht="14.65" thickBot="1" x14ac:dyDescent="0.5">
      <c r="A29" s="203" t="s">
        <v>43</v>
      </c>
      <c r="B29" s="2">
        <v>60000</v>
      </c>
      <c r="C29" s="2">
        <v>50000</v>
      </c>
      <c r="D29" s="239" t="s">
        <v>44</v>
      </c>
    </row>
    <row r="30" spans="1:11" ht="17.649999999999999" thickTop="1" thickBot="1" x14ac:dyDescent="0.5">
      <c r="A30">
        <v>3</v>
      </c>
      <c r="B30" s="437">
        <v>210000</v>
      </c>
      <c r="C30" s="239">
        <v>45020</v>
      </c>
      <c r="D30" s="36" t="s">
        <v>40</v>
      </c>
    </row>
    <row r="31" spans="1:11" ht="17.649999999999999" thickTop="1" thickBot="1" x14ac:dyDescent="0.5">
      <c r="A31">
        <v>4</v>
      </c>
      <c r="B31" s="439">
        <v>159591</v>
      </c>
      <c r="C31" s="239"/>
      <c r="D31" s="36" t="s">
        <v>40</v>
      </c>
    </row>
    <row r="32" spans="1:11" ht="17.649999999999999" thickTop="1" thickBot="1" x14ac:dyDescent="0.5">
      <c r="A32">
        <v>5</v>
      </c>
      <c r="B32" s="441">
        <v>469600</v>
      </c>
      <c r="C32" s="239"/>
      <c r="D32" s="36" t="s">
        <v>40</v>
      </c>
    </row>
    <row r="33" spans="1:8" ht="17.649999999999999" thickTop="1" thickBot="1" x14ac:dyDescent="0.5">
      <c r="A33">
        <v>6</v>
      </c>
      <c r="B33" s="457">
        <v>270000</v>
      </c>
      <c r="C33" s="239">
        <v>45063</v>
      </c>
      <c r="D33" s="36" t="s">
        <v>40</v>
      </c>
    </row>
    <row r="34" spans="1:8" ht="14.65" thickTop="1" x14ac:dyDescent="0.45">
      <c r="A34">
        <v>7</v>
      </c>
      <c r="B34" s="2">
        <v>60000</v>
      </c>
      <c r="C34" s="239">
        <v>45066</v>
      </c>
      <c r="D34" s="239" t="s">
        <v>40</v>
      </c>
    </row>
    <row r="35" spans="1:8" x14ac:dyDescent="0.45">
      <c r="A35">
        <v>8</v>
      </c>
      <c r="B35" s="2"/>
      <c r="C35" s="239"/>
      <c r="D35" s="36"/>
    </row>
    <row r="36" spans="1:8" x14ac:dyDescent="0.45">
      <c r="A36">
        <v>9</v>
      </c>
      <c r="B36" s="2"/>
      <c r="C36" s="239"/>
      <c r="D36" s="36"/>
      <c r="E36" s="420"/>
    </row>
    <row r="37" spans="1:8" x14ac:dyDescent="0.45">
      <c r="A37">
        <v>10</v>
      </c>
      <c r="B37" s="2"/>
      <c r="C37" s="239"/>
      <c r="D37" s="36"/>
      <c r="H37" t="s">
        <v>363</v>
      </c>
    </row>
    <row r="38" spans="1:8" x14ac:dyDescent="0.45">
      <c r="A38">
        <v>11</v>
      </c>
      <c r="B38" s="2"/>
      <c r="C38" s="239"/>
      <c r="D38" s="36"/>
    </row>
    <row r="39" spans="1:8" x14ac:dyDescent="0.45">
      <c r="A39">
        <v>12</v>
      </c>
      <c r="B39" s="2"/>
      <c r="C39" s="239"/>
      <c r="D39" s="36"/>
    </row>
    <row r="40" spans="1:8" x14ac:dyDescent="0.45">
      <c r="A40">
        <v>13</v>
      </c>
      <c r="B40" s="2"/>
      <c r="C40" s="239"/>
      <c r="D40" s="36"/>
    </row>
    <row r="41" spans="1:8" x14ac:dyDescent="0.45">
      <c r="A41">
        <v>14</v>
      </c>
      <c r="B41" s="2"/>
      <c r="C41" s="239"/>
      <c r="D41" s="36"/>
    </row>
    <row r="42" spans="1:8" x14ac:dyDescent="0.45">
      <c r="A42">
        <v>15</v>
      </c>
      <c r="B42" s="2"/>
      <c r="C42" s="239"/>
      <c r="D42" s="36"/>
    </row>
    <row r="43" spans="1:8" x14ac:dyDescent="0.45">
      <c r="A43">
        <v>16</v>
      </c>
      <c r="B43" s="2"/>
      <c r="C43" s="239"/>
      <c r="D43" s="36"/>
    </row>
    <row r="44" spans="1:8" x14ac:dyDescent="0.45">
      <c r="B44" s="2"/>
      <c r="C44" s="239"/>
      <c r="D44" s="36"/>
    </row>
    <row r="45" spans="1:8" x14ac:dyDescent="0.45">
      <c r="B45" s="2"/>
      <c r="C45" s="239"/>
      <c r="D45" s="36"/>
    </row>
    <row r="46" spans="1:8" x14ac:dyDescent="0.45">
      <c r="B46" s="2"/>
      <c r="C46" s="239"/>
      <c r="D46" s="36"/>
    </row>
    <row r="47" spans="1:8" x14ac:dyDescent="0.45">
      <c r="B47" s="2"/>
    </row>
    <row r="48" spans="1:8" x14ac:dyDescent="0.45">
      <c r="B48" s="2"/>
    </row>
  </sheetData>
  <mergeCells count="5">
    <mergeCell ref="B3:D3"/>
    <mergeCell ref="B24:C24"/>
    <mergeCell ref="D24:E24"/>
    <mergeCell ref="D1:E1"/>
    <mergeCell ref="D2:E2"/>
  </mergeCells>
  <hyperlinks>
    <hyperlink ref="A25" r:id="rId1"/>
    <hyperlink ref="G20" r:id="rId2"/>
  </hyperlinks>
  <pageMargins left="0.19685039370078741" right="0.19685039370078741" top="0.74803149606299213" bottom="0.27559055118110237" header="0.31496062992125984" footer="0.19685039370078741"/>
  <pageSetup paperSize="9" scale="7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2"/>
  <sheetViews>
    <sheetView zoomScale="147" zoomScaleNormal="100" workbookViewId="0">
      <selection activeCell="B2" sqref="B2"/>
    </sheetView>
  </sheetViews>
  <sheetFormatPr defaultColWidth="9.1328125" defaultRowHeight="21.4" outlineLevelRow="1" x14ac:dyDescent="0.45"/>
  <cols>
    <col min="1" max="1" width="35" style="69" customWidth="1"/>
    <col min="2" max="2" width="19.06640625" style="37" customWidth="1"/>
    <col min="3" max="3" width="21.3984375" style="78" bestFit="1" customWidth="1"/>
    <col min="4" max="4" width="4.33203125" style="37" customWidth="1"/>
    <col min="5" max="5" width="11.73046875" style="37" bestFit="1" customWidth="1"/>
    <col min="6" max="6" width="20.46484375" style="37" customWidth="1"/>
    <col min="7" max="7" width="22.33203125" style="78" bestFit="1" customWidth="1"/>
    <col min="8" max="8" width="13.06640625" style="141" customWidth="1"/>
    <col min="9" max="9" width="2.265625" style="218" customWidth="1"/>
    <col min="10" max="10" width="11.3984375" style="264" bestFit="1" customWidth="1"/>
    <col min="11" max="11" width="18" style="37" customWidth="1"/>
    <col min="12" max="12" width="12.9296875" style="37" customWidth="1"/>
    <col min="13" max="13" width="16.9296875" style="37" customWidth="1"/>
    <col min="14" max="14" width="13.06640625" style="37" customWidth="1"/>
    <col min="15" max="15" width="24.33203125" style="37" customWidth="1"/>
    <col min="16" max="16" width="31.33203125" style="37" customWidth="1"/>
    <col min="17" max="18" width="9.1328125" style="37" customWidth="1"/>
    <col min="19" max="16384" width="9.1328125" style="37"/>
  </cols>
  <sheetData>
    <row r="1" spans="1:18" s="129" customFormat="1" ht="35.25" customHeight="1" x14ac:dyDescent="0.45">
      <c r="A1" s="126" t="s">
        <v>45</v>
      </c>
      <c r="B1" s="165" t="s">
        <v>366</v>
      </c>
      <c r="C1" s="128"/>
      <c r="D1" s="127"/>
      <c r="E1" s="127"/>
      <c r="F1" s="127"/>
      <c r="G1" s="128"/>
      <c r="H1" s="412"/>
      <c r="I1" s="218"/>
      <c r="J1" s="262"/>
      <c r="K1" s="414"/>
      <c r="L1" s="414"/>
      <c r="M1" s="414"/>
      <c r="N1" s="414"/>
      <c r="O1" s="414"/>
      <c r="P1" s="414"/>
      <c r="Q1" s="414"/>
      <c r="R1" s="414"/>
    </row>
    <row r="2" spans="1:18" s="129" customFormat="1" x14ac:dyDescent="0.45">
      <c r="A2" s="165" t="s">
        <v>364</v>
      </c>
      <c r="B2" s="165"/>
      <c r="C2" s="128"/>
      <c r="D2" s="130" t="s">
        <v>46</v>
      </c>
      <c r="E2" s="414"/>
      <c r="F2" s="414"/>
      <c r="G2" s="128"/>
      <c r="H2" s="413"/>
      <c r="I2" s="218"/>
      <c r="J2" s="262"/>
      <c r="K2" s="414"/>
      <c r="L2" s="414"/>
      <c r="M2" s="414"/>
      <c r="N2" s="414"/>
      <c r="O2" s="414"/>
      <c r="P2" s="414"/>
      <c r="Q2" s="414"/>
      <c r="R2" s="414"/>
    </row>
    <row r="3" spans="1:18" s="129" customFormat="1" ht="18.600000000000001" customHeight="1" x14ac:dyDescent="0.45">
      <c r="A3" s="166" t="s">
        <v>365</v>
      </c>
      <c r="B3" s="166"/>
      <c r="C3" s="128"/>
      <c r="D3" s="130" t="s">
        <v>47</v>
      </c>
      <c r="E3" s="414"/>
      <c r="F3" s="414"/>
      <c r="G3" s="128"/>
      <c r="H3" s="413"/>
      <c r="I3" s="218"/>
      <c r="J3" s="262"/>
      <c r="K3" s="414"/>
      <c r="L3" s="414"/>
      <c r="M3" s="414"/>
      <c r="N3" s="414"/>
      <c r="O3" s="414"/>
      <c r="P3" s="414"/>
      <c r="Q3" s="414"/>
      <c r="R3" s="414"/>
    </row>
    <row r="4" spans="1:18" s="129" customFormat="1" x14ac:dyDescent="0.45">
      <c r="A4" s="497" t="s">
        <v>48</v>
      </c>
      <c r="B4" s="497"/>
      <c r="C4" s="497"/>
      <c r="D4" s="130" t="s">
        <v>49</v>
      </c>
      <c r="E4" s="414"/>
      <c r="F4" s="414"/>
      <c r="G4" s="128"/>
      <c r="H4" s="413"/>
      <c r="I4" s="218"/>
      <c r="J4" s="262"/>
      <c r="K4" s="414"/>
      <c r="L4" s="414"/>
      <c r="M4" s="414"/>
      <c r="N4" s="414"/>
      <c r="O4" s="414"/>
      <c r="P4" s="414"/>
      <c r="Q4" s="414"/>
      <c r="R4" s="414"/>
    </row>
    <row r="5" spans="1:18" s="129" customFormat="1" ht="28.5" x14ac:dyDescent="0.45">
      <c r="A5" s="222" t="s">
        <v>50</v>
      </c>
      <c r="B5" s="131"/>
      <c r="C5" s="128"/>
      <c r="D5" s="414"/>
      <c r="E5" s="414"/>
      <c r="F5" s="414"/>
      <c r="G5" s="128"/>
      <c r="H5" s="500" t="s">
        <v>51</v>
      </c>
      <c r="I5" s="218"/>
      <c r="J5" s="262"/>
      <c r="K5" s="414"/>
      <c r="L5" s="414"/>
      <c r="M5" s="414"/>
      <c r="N5" s="414"/>
      <c r="O5" s="414"/>
      <c r="P5" s="414"/>
      <c r="Q5" s="414"/>
      <c r="R5" s="414"/>
    </row>
    <row r="6" spans="1:18" s="129" customFormat="1" x14ac:dyDescent="0.45">
      <c r="A6" s="223" t="s">
        <v>52</v>
      </c>
      <c r="B6" s="132"/>
      <c r="C6" s="128"/>
      <c r="D6" s="414"/>
      <c r="E6" s="414"/>
      <c r="F6" s="414"/>
      <c r="G6" s="128"/>
      <c r="H6" s="500"/>
      <c r="I6" s="218"/>
      <c r="J6" s="263"/>
      <c r="K6" s="414"/>
      <c r="L6" s="414"/>
      <c r="M6" s="414"/>
      <c r="N6" s="414"/>
      <c r="O6" s="414"/>
      <c r="P6" s="414"/>
      <c r="Q6" s="414"/>
      <c r="R6" s="414"/>
    </row>
    <row r="7" spans="1:18" s="133" customFormat="1" ht="96" customHeight="1" x14ac:dyDescent="1.25">
      <c r="A7" s="496" t="s">
        <v>53</v>
      </c>
      <c r="B7" s="496"/>
      <c r="C7" s="496"/>
      <c r="D7" s="496"/>
      <c r="E7" s="496"/>
      <c r="F7" s="421"/>
      <c r="G7" s="414"/>
      <c r="H7" s="500"/>
      <c r="I7" s="422"/>
      <c r="J7" s="498">
        <f>SUM(J10:J194)</f>
        <v>1444766.7</v>
      </c>
      <c r="K7" s="498"/>
      <c r="L7" s="498"/>
      <c r="M7" s="423"/>
      <c r="N7" s="424"/>
      <c r="O7" s="424"/>
      <c r="P7" s="424"/>
      <c r="Q7" s="424"/>
      <c r="R7" s="424"/>
    </row>
    <row r="8" spans="1:18" s="129" customFormat="1" ht="67.150000000000006" customHeight="1" thickBot="1" x14ac:dyDescent="0.85">
      <c r="A8" s="425" t="s">
        <v>7</v>
      </c>
      <c r="B8" s="134" t="s">
        <v>54</v>
      </c>
      <c r="C8" s="136" t="s">
        <v>55</v>
      </c>
      <c r="D8" s="134"/>
      <c r="E8" s="135" t="s">
        <v>56</v>
      </c>
      <c r="F8" s="137" t="s">
        <v>57</v>
      </c>
      <c r="G8" s="136" t="s">
        <v>58</v>
      </c>
      <c r="H8" s="415" t="s">
        <v>59</v>
      </c>
      <c r="I8" s="218"/>
      <c r="J8" s="499" t="s">
        <v>60</v>
      </c>
      <c r="K8" s="499"/>
      <c r="L8" s="499"/>
      <c r="M8" s="414"/>
      <c r="N8" s="414"/>
      <c r="O8" s="414"/>
      <c r="P8" s="414"/>
      <c r="Q8" s="414"/>
      <c r="R8" s="414"/>
    </row>
    <row r="9" spans="1:18" ht="21.75" thickBot="1" x14ac:dyDescent="0.5">
      <c r="A9" s="54">
        <f>SUM(F10:F17)</f>
        <v>158763</v>
      </c>
      <c r="B9" s="55" t="s">
        <v>61</v>
      </c>
      <c r="C9" s="145" t="s">
        <v>62</v>
      </c>
      <c r="D9" s="56"/>
      <c r="E9" s="57">
        <f>SUM(E10:E18)</f>
        <v>170763</v>
      </c>
      <c r="F9" s="178">
        <f>SUM(F10:F18)</f>
        <v>170763</v>
      </c>
      <c r="G9" s="268" t="s">
        <v>63</v>
      </c>
      <c r="H9" s="138">
        <f>SUM(H10:H18)</f>
        <v>167391</v>
      </c>
      <c r="K9" s="220" t="s">
        <v>64</v>
      </c>
      <c r="L9" s="221" t="s">
        <v>65</v>
      </c>
      <c r="M9" s="85" t="s">
        <v>66</v>
      </c>
      <c r="N9" s="85" t="s">
        <v>67</v>
      </c>
      <c r="O9" s="86" t="s">
        <v>68</v>
      </c>
      <c r="P9" s="87" t="s">
        <v>69</v>
      </c>
      <c r="Q9" s="81"/>
      <c r="R9" s="81"/>
    </row>
    <row r="10" spans="1:18" x14ac:dyDescent="0.45">
      <c r="A10" s="157" t="s">
        <v>70</v>
      </c>
      <c r="B10" s="158">
        <v>2200</v>
      </c>
      <c r="C10" s="97">
        <v>10.23</v>
      </c>
      <c r="D10" s="44">
        <v>1</v>
      </c>
      <c r="E10" s="43">
        <f>C10*B10*D10</f>
        <v>22506</v>
      </c>
      <c r="F10" s="59">
        <f t="shared" ref="F10:F15" si="0">E10</f>
        <v>22506</v>
      </c>
      <c r="G10" s="124">
        <f>C10</f>
        <v>10.23</v>
      </c>
      <c r="H10" s="436">
        <f t="shared" ref="H10:H18" si="1">(G10*B10*D10)</f>
        <v>22506</v>
      </c>
      <c r="K10" s="161">
        <f>G10</f>
        <v>10.23</v>
      </c>
      <c r="L10" s="89">
        <v>2</v>
      </c>
      <c r="M10" s="90">
        <f>K10*L10*10</f>
        <v>204.60000000000002</v>
      </c>
      <c r="N10" s="91">
        <f>M10*1.6</f>
        <v>327.36000000000007</v>
      </c>
      <c r="O10" s="92">
        <f>N10/25</f>
        <v>13.094400000000002</v>
      </c>
      <c r="P10" s="93">
        <v>2</v>
      </c>
      <c r="Q10" s="81"/>
      <c r="R10" s="81"/>
    </row>
    <row r="11" spans="1:18" x14ac:dyDescent="0.45">
      <c r="A11" s="159" t="s">
        <v>71</v>
      </c>
      <c r="B11" s="158">
        <v>3600</v>
      </c>
      <c r="C11" s="124"/>
      <c r="D11" s="44">
        <v>1</v>
      </c>
      <c r="E11" s="43">
        <f t="shared" ref="E11:E17" si="2">C11*B11</f>
        <v>0</v>
      </c>
      <c r="F11" s="59">
        <f t="shared" si="0"/>
        <v>0</v>
      </c>
      <c r="G11" s="124">
        <f>C11</f>
        <v>0</v>
      </c>
      <c r="H11" s="436">
        <f t="shared" si="1"/>
        <v>0</v>
      </c>
      <c r="K11" s="81"/>
      <c r="L11" s="81"/>
      <c r="M11" s="53" t="s">
        <v>72</v>
      </c>
      <c r="N11" s="53"/>
      <c r="O11" s="53"/>
      <c r="P11" s="93">
        <f>O10/27</f>
        <v>0.48497777777777784</v>
      </c>
      <c r="Q11" s="81"/>
      <c r="R11" s="81"/>
    </row>
    <row r="12" spans="1:18" ht="60" x14ac:dyDescent="0.45">
      <c r="A12" s="159" t="s">
        <v>73</v>
      </c>
      <c r="B12" s="158">
        <v>3000</v>
      </c>
      <c r="C12" s="94">
        <v>15</v>
      </c>
      <c r="D12" s="44">
        <v>1</v>
      </c>
      <c r="E12" s="43">
        <f t="shared" si="2"/>
        <v>45000</v>
      </c>
      <c r="F12" s="59">
        <f>E12</f>
        <v>45000</v>
      </c>
      <c r="G12" s="94">
        <f>C12</f>
        <v>15</v>
      </c>
      <c r="H12" s="436">
        <f t="shared" si="1"/>
        <v>45000</v>
      </c>
      <c r="K12" s="95" t="str">
        <f>A11</f>
        <v>fal bontása</v>
      </c>
      <c r="L12" s="84" t="s">
        <v>65</v>
      </c>
      <c r="M12" s="85" t="s">
        <v>66</v>
      </c>
      <c r="N12" s="85" t="s">
        <v>67</v>
      </c>
      <c r="O12" s="86" t="s">
        <v>68</v>
      </c>
      <c r="P12" s="87" t="s">
        <v>69</v>
      </c>
      <c r="Q12" s="96"/>
      <c r="R12" s="96"/>
    </row>
    <row r="13" spans="1:18" x14ac:dyDescent="0.45">
      <c r="A13" s="159" t="s">
        <v>74</v>
      </c>
      <c r="B13" s="158">
        <v>3000</v>
      </c>
      <c r="C13" s="153"/>
      <c r="D13" s="44">
        <v>1</v>
      </c>
      <c r="E13" s="43">
        <f t="shared" si="2"/>
        <v>0</v>
      </c>
      <c r="F13" s="59">
        <f t="shared" si="0"/>
        <v>0</v>
      </c>
      <c r="G13" s="153">
        <f>C13</f>
        <v>0</v>
      </c>
      <c r="H13" s="436">
        <f t="shared" si="1"/>
        <v>0</v>
      </c>
      <c r="K13" s="88">
        <f>C11</f>
        <v>0</v>
      </c>
      <c r="L13" s="89">
        <v>12</v>
      </c>
      <c r="M13" s="90">
        <f>K13*L13*10</f>
        <v>0</v>
      </c>
      <c r="N13" s="91">
        <f>M13*1.6</f>
        <v>0</v>
      </c>
      <c r="O13" s="92">
        <f>N13/25</f>
        <v>0</v>
      </c>
      <c r="P13" s="93">
        <f>(M13*2.3)/1000</f>
        <v>0</v>
      </c>
      <c r="Q13" s="98"/>
      <c r="R13" s="99"/>
    </row>
    <row r="14" spans="1:18" x14ac:dyDescent="0.45">
      <c r="A14" s="159" t="s">
        <v>75</v>
      </c>
      <c r="B14" s="158">
        <v>1200</v>
      </c>
      <c r="C14" s="163"/>
      <c r="D14" s="44">
        <v>1</v>
      </c>
      <c r="E14" s="43">
        <f t="shared" si="2"/>
        <v>0</v>
      </c>
      <c r="F14" s="59">
        <f t="shared" si="0"/>
        <v>0</v>
      </c>
      <c r="G14" s="163"/>
      <c r="H14" s="436">
        <f t="shared" si="1"/>
        <v>0</v>
      </c>
      <c r="K14" s="81"/>
      <c r="L14" s="81"/>
      <c r="M14" s="53" t="s">
        <v>72</v>
      </c>
      <c r="N14" s="53"/>
      <c r="O14" s="53"/>
      <c r="P14" s="93">
        <f>O13/27</f>
        <v>0</v>
      </c>
      <c r="Q14" s="53"/>
      <c r="R14" s="53"/>
    </row>
    <row r="15" spans="1:18" ht="28.9" customHeight="1" x14ac:dyDescent="0.45">
      <c r="A15" s="159" t="s">
        <v>76</v>
      </c>
      <c r="B15" s="158">
        <v>1400</v>
      </c>
      <c r="C15" s="153">
        <f>11.15+9</f>
        <v>20.149999999999999</v>
      </c>
      <c r="D15" s="39">
        <v>1</v>
      </c>
      <c r="E15" s="38">
        <f t="shared" si="2"/>
        <v>28209.999999999996</v>
      </c>
      <c r="F15" s="59">
        <f t="shared" si="0"/>
        <v>28209.999999999996</v>
      </c>
      <c r="G15" s="153">
        <f>C15</f>
        <v>20.149999999999999</v>
      </c>
      <c r="H15" s="436">
        <f t="shared" si="1"/>
        <v>28209.999999999996</v>
      </c>
      <c r="K15" s="95" t="str">
        <f>A15</f>
        <v xml:space="preserve"> csempe bontása mondjuk</v>
      </c>
      <c r="L15" s="84" t="s">
        <v>65</v>
      </c>
      <c r="M15" s="85" t="s">
        <v>66</v>
      </c>
      <c r="N15" s="85" t="s">
        <v>67</v>
      </c>
      <c r="O15" s="86" t="s">
        <v>68</v>
      </c>
      <c r="P15" s="87" t="s">
        <v>69</v>
      </c>
      <c r="Q15" s="81"/>
      <c r="R15" s="81"/>
    </row>
    <row r="16" spans="1:18" x14ac:dyDescent="0.45">
      <c r="A16" s="160" t="s">
        <v>77</v>
      </c>
      <c r="B16" s="158">
        <v>700</v>
      </c>
      <c r="C16" s="163">
        <v>25.25</v>
      </c>
      <c r="D16" s="39">
        <v>1</v>
      </c>
      <c r="E16" s="38">
        <f t="shared" si="2"/>
        <v>17675</v>
      </c>
      <c r="F16" s="59">
        <f>E16</f>
        <v>17675</v>
      </c>
      <c r="G16" s="163">
        <f>C16</f>
        <v>25.25</v>
      </c>
      <c r="H16" s="436">
        <f t="shared" si="1"/>
        <v>17675</v>
      </c>
      <c r="K16" s="161">
        <f>C15</f>
        <v>20.149999999999999</v>
      </c>
      <c r="L16" s="89">
        <v>1.5</v>
      </c>
      <c r="M16" s="90">
        <f>K16*L16*10</f>
        <v>302.25</v>
      </c>
      <c r="N16" s="91">
        <f>M16*1.6</f>
        <v>483.6</v>
      </c>
      <c r="O16" s="92">
        <f>N16/25</f>
        <v>19.344000000000001</v>
      </c>
      <c r="P16" s="93">
        <f>(M16*2.3)/1000</f>
        <v>0.69517499999999999</v>
      </c>
      <c r="Q16" s="81"/>
      <c r="R16" s="81"/>
    </row>
    <row r="17" spans="1:16" x14ac:dyDescent="0.45">
      <c r="A17" s="160" t="s">
        <v>78</v>
      </c>
      <c r="B17" s="158">
        <v>400</v>
      </c>
      <c r="C17" s="153">
        <f>SUM(B105:B107,B109)</f>
        <v>113.43</v>
      </c>
      <c r="D17" s="39">
        <v>1</v>
      </c>
      <c r="E17" s="38">
        <f t="shared" si="2"/>
        <v>45372</v>
      </c>
      <c r="F17" s="59">
        <f>E17</f>
        <v>45372</v>
      </c>
      <c r="G17" s="153">
        <v>105</v>
      </c>
      <c r="H17" s="436">
        <f t="shared" si="1"/>
        <v>42000</v>
      </c>
      <c r="K17" s="81"/>
      <c r="L17" s="81"/>
      <c r="M17" s="53" t="s">
        <v>72</v>
      </c>
      <c r="N17" s="53"/>
      <c r="O17" s="53"/>
      <c r="P17" s="93">
        <f>O16/27</f>
        <v>0.71644444444444444</v>
      </c>
    </row>
    <row r="18" spans="1:16" x14ac:dyDescent="0.45">
      <c r="A18" s="185" t="s">
        <v>79</v>
      </c>
      <c r="B18" s="158">
        <v>3000</v>
      </c>
      <c r="C18" s="94">
        <v>4</v>
      </c>
      <c r="D18" s="39">
        <v>1</v>
      </c>
      <c r="E18" s="38">
        <f t="shared" ref="E18" si="3">C18*B18</f>
        <v>12000</v>
      </c>
      <c r="F18" s="59">
        <f>E18</f>
        <v>12000</v>
      </c>
      <c r="G18" s="470">
        <f>C18</f>
        <v>4</v>
      </c>
      <c r="H18" s="471">
        <f t="shared" si="1"/>
        <v>12000</v>
      </c>
      <c r="K18" s="81"/>
      <c r="L18" s="81"/>
      <c r="M18" s="81"/>
      <c r="N18" s="81"/>
      <c r="O18" s="81"/>
      <c r="P18" s="81"/>
    </row>
    <row r="19" spans="1:16" ht="21.75" thickBot="1" x14ac:dyDescent="0.5">
      <c r="A19" s="231" t="s">
        <v>353</v>
      </c>
      <c r="B19" s="158">
        <v>25000</v>
      </c>
      <c r="C19" s="94"/>
      <c r="D19" s="39">
        <v>1</v>
      </c>
      <c r="E19" s="38">
        <f t="shared" ref="E19" si="4">C19*B19</f>
        <v>0</v>
      </c>
      <c r="F19" s="59">
        <f>E19</f>
        <v>0</v>
      </c>
      <c r="G19" s="475">
        <v>0.75</v>
      </c>
      <c r="H19" s="434">
        <f t="shared" ref="H19" si="5">(G19*B19*D19)</f>
        <v>18750</v>
      </c>
      <c r="K19" s="81"/>
      <c r="L19" s="81"/>
      <c r="M19" s="81"/>
      <c r="N19" s="81"/>
      <c r="O19" s="81"/>
      <c r="P19" s="81"/>
    </row>
    <row r="20" spans="1:16" ht="146.65" thickBot="1" x14ac:dyDescent="0.85">
      <c r="A20" s="164" t="s">
        <v>80</v>
      </c>
      <c r="B20" s="17" t="s">
        <v>54</v>
      </c>
      <c r="C20" s="136" t="s">
        <v>55</v>
      </c>
      <c r="D20" s="17"/>
      <c r="E20" s="9" t="s">
        <v>56</v>
      </c>
      <c r="F20" s="162" t="s">
        <v>57</v>
      </c>
      <c r="G20" s="83" t="s">
        <v>81</v>
      </c>
      <c r="H20" s="140"/>
      <c r="K20" s="81"/>
      <c r="L20" s="81"/>
      <c r="M20" s="81"/>
      <c r="N20" s="81"/>
      <c r="O20" s="100" t="s">
        <v>82</v>
      </c>
      <c r="P20" s="101">
        <f>SUM(P10,P14)+P31+P34+P17</f>
        <v>3.2971944444444445</v>
      </c>
    </row>
    <row r="21" spans="1:16" ht="21.75" thickBot="1" x14ac:dyDescent="0.5">
      <c r="A21" s="54">
        <f>SUM(E23:E27)</f>
        <v>0</v>
      </c>
      <c r="B21" s="56" t="s">
        <v>61</v>
      </c>
      <c r="C21" s="145" t="s">
        <v>62</v>
      </c>
      <c r="D21" s="56"/>
      <c r="E21" s="57">
        <f>SUM(E23:E27)</f>
        <v>0</v>
      </c>
      <c r="F21" s="178">
        <f>SUM(F23:F30)</f>
        <v>132000</v>
      </c>
      <c r="G21" s="268" t="s">
        <v>63</v>
      </c>
      <c r="H21" s="138">
        <f>SUM(H23)</f>
        <v>0</v>
      </c>
      <c r="K21" s="81"/>
      <c r="L21" s="81"/>
      <c r="M21" s="81"/>
      <c r="N21" s="81"/>
      <c r="O21" s="81" t="s">
        <v>83</v>
      </c>
      <c r="P21" s="426">
        <f>P20*27</f>
        <v>89.024250000000009</v>
      </c>
    </row>
    <row r="22" spans="1:16" x14ac:dyDescent="0.45">
      <c r="A22" s="185" t="s">
        <v>84</v>
      </c>
      <c r="B22" s="158">
        <v>8000</v>
      </c>
      <c r="C22" s="102">
        <v>2</v>
      </c>
      <c r="D22" s="39">
        <v>1</v>
      </c>
      <c r="E22" s="38">
        <f t="shared" ref="E22" si="6">B22*C22</f>
        <v>16000</v>
      </c>
      <c r="F22" s="59">
        <f t="shared" ref="F22:F27" si="7">E22</f>
        <v>16000</v>
      </c>
      <c r="G22" s="102">
        <f t="shared" ref="G22:G27" si="8">C22</f>
        <v>2</v>
      </c>
      <c r="J22" s="265">
        <f t="shared" ref="J22:J27" si="9">(G22*B22*D22)</f>
        <v>16000</v>
      </c>
      <c r="K22" s="81"/>
      <c r="L22" s="81"/>
      <c r="M22" s="81"/>
      <c r="N22" s="81"/>
      <c r="O22" s="81"/>
      <c r="P22" s="81"/>
    </row>
    <row r="23" spans="1:16" ht="30" hidden="1" outlineLevel="1" x14ac:dyDescent="0.45">
      <c r="A23" s="40" t="s">
        <v>85</v>
      </c>
      <c r="B23" s="158">
        <v>13000</v>
      </c>
      <c r="C23" s="94"/>
      <c r="D23" s="39">
        <v>1</v>
      </c>
      <c r="E23" s="43">
        <f>C23*B23</f>
        <v>0</v>
      </c>
      <c r="F23" s="59">
        <f t="shared" si="7"/>
        <v>0</v>
      </c>
      <c r="G23" s="94">
        <f t="shared" si="8"/>
        <v>0</v>
      </c>
      <c r="J23" s="265">
        <f t="shared" si="9"/>
        <v>0</v>
      </c>
      <c r="K23" s="81"/>
      <c r="L23" s="81"/>
      <c r="M23" s="81"/>
      <c r="N23" s="81"/>
      <c r="O23" s="81"/>
      <c r="P23" s="81"/>
    </row>
    <row r="24" spans="1:16" ht="36" hidden="1" customHeight="1" outlineLevel="1" x14ac:dyDescent="0.45">
      <c r="A24" s="40" t="s">
        <v>86</v>
      </c>
      <c r="B24" s="158">
        <v>32500</v>
      </c>
      <c r="C24" s="94"/>
      <c r="D24" s="39">
        <v>1</v>
      </c>
      <c r="E24" s="38">
        <f>B24*C24</f>
        <v>0</v>
      </c>
      <c r="F24" s="59">
        <f t="shared" si="7"/>
        <v>0</v>
      </c>
      <c r="G24" s="94">
        <f t="shared" si="8"/>
        <v>0</v>
      </c>
      <c r="H24" s="139"/>
      <c r="J24" s="265">
        <f t="shared" si="9"/>
        <v>0</v>
      </c>
      <c r="K24" s="81"/>
      <c r="L24" s="81"/>
      <c r="M24" s="81"/>
      <c r="N24" s="81"/>
      <c r="O24" s="81"/>
      <c r="P24" s="81"/>
    </row>
    <row r="25" spans="1:16" hidden="1" outlineLevel="1" x14ac:dyDescent="0.45">
      <c r="A25" s="42" t="s">
        <v>87</v>
      </c>
      <c r="B25" s="158">
        <v>9100</v>
      </c>
      <c r="C25" s="94"/>
      <c r="D25" s="39">
        <v>1</v>
      </c>
      <c r="E25" s="38">
        <f>B25*C25</f>
        <v>0</v>
      </c>
      <c r="F25" s="59">
        <f t="shared" si="7"/>
        <v>0</v>
      </c>
      <c r="G25" s="94">
        <f t="shared" si="8"/>
        <v>0</v>
      </c>
      <c r="H25" s="139"/>
      <c r="J25" s="265">
        <f t="shared" si="9"/>
        <v>0</v>
      </c>
      <c r="K25" s="81"/>
      <c r="L25" s="81"/>
      <c r="M25" s="81"/>
      <c r="N25" s="81"/>
      <c r="O25" s="81"/>
      <c r="P25" s="81"/>
    </row>
    <row r="26" spans="1:16" hidden="1" outlineLevel="1" x14ac:dyDescent="0.45">
      <c r="A26" s="42" t="s">
        <v>88</v>
      </c>
      <c r="B26" s="158">
        <v>39000</v>
      </c>
      <c r="C26" s="94"/>
      <c r="D26" s="39">
        <v>1</v>
      </c>
      <c r="E26" s="38">
        <f>B26*C26</f>
        <v>0</v>
      </c>
      <c r="F26" s="59">
        <f t="shared" si="7"/>
        <v>0</v>
      </c>
      <c r="G26" s="94">
        <f t="shared" si="8"/>
        <v>0</v>
      </c>
      <c r="H26" s="139"/>
      <c r="J26" s="265">
        <f t="shared" si="9"/>
        <v>0</v>
      </c>
      <c r="K26" s="81"/>
      <c r="L26" s="81"/>
      <c r="M26" s="81"/>
      <c r="N26" s="81"/>
      <c r="O26" s="81"/>
      <c r="P26" s="81"/>
    </row>
    <row r="27" spans="1:16" hidden="1" outlineLevel="1" x14ac:dyDescent="0.45">
      <c r="A27" s="42" t="s">
        <v>89</v>
      </c>
      <c r="B27" s="158">
        <v>15600</v>
      </c>
      <c r="C27" s="125"/>
      <c r="D27" s="39">
        <v>1</v>
      </c>
      <c r="E27" s="38">
        <f>B27*C27</f>
        <v>0</v>
      </c>
      <c r="F27" s="59">
        <f t="shared" si="7"/>
        <v>0</v>
      </c>
      <c r="G27" s="125">
        <f t="shared" si="8"/>
        <v>0</v>
      </c>
      <c r="H27" s="139"/>
      <c r="J27" s="265">
        <f t="shared" si="9"/>
        <v>0</v>
      </c>
      <c r="K27" s="81"/>
      <c r="L27" s="81"/>
      <c r="M27" s="81"/>
      <c r="N27" s="81"/>
      <c r="O27" s="81"/>
      <c r="P27" s="81"/>
    </row>
    <row r="28" spans="1:16" ht="118.9" collapsed="1" thickBot="1" x14ac:dyDescent="0.85">
      <c r="A28" s="164" t="s">
        <v>90</v>
      </c>
      <c r="B28" s="17" t="s">
        <v>54</v>
      </c>
      <c r="C28" s="146" t="s">
        <v>91</v>
      </c>
      <c r="D28" s="17"/>
      <c r="E28" s="9" t="s">
        <v>56</v>
      </c>
      <c r="F28" s="137" t="s">
        <v>57</v>
      </c>
      <c r="G28" s="83" t="s">
        <v>81</v>
      </c>
      <c r="H28" s="140"/>
      <c r="K28" s="81"/>
      <c r="L28" s="81"/>
      <c r="M28" s="81"/>
      <c r="N28" s="81"/>
      <c r="O28" s="81" t="s">
        <v>92</v>
      </c>
      <c r="P28" s="224">
        <v>2</v>
      </c>
    </row>
    <row r="29" spans="1:16" ht="21.75" thickBot="1" x14ac:dyDescent="0.5">
      <c r="A29" s="54">
        <f>+F29</f>
        <v>132000</v>
      </c>
      <c r="B29" s="56" t="s">
        <v>61</v>
      </c>
      <c r="C29" s="145" t="s">
        <v>62</v>
      </c>
      <c r="D29" s="56"/>
      <c r="E29" s="57">
        <f>SUM(E30:E39)</f>
        <v>132000</v>
      </c>
      <c r="F29" s="178">
        <f>SUM(F30:F36)</f>
        <v>132000</v>
      </c>
      <c r="G29" s="268" t="s">
        <v>63</v>
      </c>
      <c r="H29" s="138">
        <f>SUM(H30:H34)</f>
        <v>0</v>
      </c>
      <c r="K29" s="81"/>
      <c r="L29" s="81"/>
      <c r="M29" s="81"/>
      <c r="N29" s="81"/>
      <c r="O29" s="103" t="s">
        <v>93</v>
      </c>
      <c r="P29" s="103">
        <f>SUM(P20,P28)</f>
        <v>5.297194444444445</v>
      </c>
    </row>
    <row r="30" spans="1:16" ht="30.4" thickBot="1" x14ac:dyDescent="0.5">
      <c r="A30" s="40" t="s">
        <v>94</v>
      </c>
      <c r="B30" s="158">
        <v>20000</v>
      </c>
      <c r="C30" s="102"/>
      <c r="D30" s="39">
        <v>1</v>
      </c>
      <c r="E30" s="38">
        <f t="shared" ref="E30:E40" si="10">B30*C30</f>
        <v>0</v>
      </c>
      <c r="F30" s="59">
        <f>E30</f>
        <v>0</v>
      </c>
      <c r="G30" s="102"/>
      <c r="J30" s="265">
        <f>(G30*B30*D30)</f>
        <v>0</v>
      </c>
      <c r="K30" s="256" t="s">
        <v>95</v>
      </c>
      <c r="L30" s="104" t="s">
        <v>65</v>
      </c>
      <c r="M30" s="105" t="s">
        <v>66</v>
      </c>
      <c r="N30" s="105" t="s">
        <v>67</v>
      </c>
      <c r="O30" s="106" t="s">
        <v>68</v>
      </c>
      <c r="P30" s="107" t="s">
        <v>69</v>
      </c>
    </row>
    <row r="31" spans="1:16" ht="60.4" thickBot="1" x14ac:dyDescent="0.5">
      <c r="A31" s="40" t="s">
        <v>96</v>
      </c>
      <c r="B31" s="158">
        <v>13000</v>
      </c>
      <c r="C31" s="102">
        <v>9</v>
      </c>
      <c r="D31" s="39">
        <v>1</v>
      </c>
      <c r="E31" s="38">
        <f t="shared" si="10"/>
        <v>117000</v>
      </c>
      <c r="F31" s="59">
        <f>E31</f>
        <v>117000</v>
      </c>
      <c r="G31" s="102">
        <f>C31</f>
        <v>9</v>
      </c>
      <c r="J31" s="265">
        <f>(G31*B31*D31)</f>
        <v>117000</v>
      </c>
      <c r="K31" s="253">
        <f>C16</f>
        <v>25.25</v>
      </c>
      <c r="L31" s="254">
        <v>1</v>
      </c>
      <c r="M31" s="108">
        <f>K31*L31*10</f>
        <v>252.5</v>
      </c>
      <c r="N31" s="109">
        <f>M31*1.6</f>
        <v>404</v>
      </c>
      <c r="O31" s="110">
        <f>N31/25</f>
        <v>16.16</v>
      </c>
      <c r="P31" s="255">
        <f>(M31*2.3)/1000</f>
        <v>0.58074999999999999</v>
      </c>
    </row>
    <row r="32" spans="1:16" x14ac:dyDescent="0.45">
      <c r="A32" s="40" t="s">
        <v>97</v>
      </c>
      <c r="B32" s="158">
        <v>15000</v>
      </c>
      <c r="C32" s="102">
        <v>1</v>
      </c>
      <c r="D32" s="39">
        <v>1</v>
      </c>
      <c r="E32" s="38">
        <f t="shared" si="10"/>
        <v>15000</v>
      </c>
      <c r="F32" s="59">
        <f>E32</f>
        <v>15000</v>
      </c>
      <c r="G32" s="102">
        <f>C32</f>
        <v>1</v>
      </c>
      <c r="J32" s="265">
        <f>(G32*B32*D32)</f>
        <v>15000</v>
      </c>
      <c r="K32" s="81"/>
      <c r="L32" s="81"/>
      <c r="M32" s="81"/>
      <c r="N32" s="81"/>
      <c r="O32" s="81"/>
      <c r="P32" s="81"/>
    </row>
    <row r="33" spans="1:16" hidden="1" outlineLevel="1" x14ac:dyDescent="0.45">
      <c r="A33" s="40" t="s">
        <v>98</v>
      </c>
      <c r="B33" s="158">
        <v>15000</v>
      </c>
      <c r="C33" s="102"/>
      <c r="D33" s="39">
        <v>1</v>
      </c>
      <c r="E33" s="38">
        <f t="shared" si="10"/>
        <v>0</v>
      </c>
      <c r="F33" s="59">
        <f>E33</f>
        <v>0</v>
      </c>
      <c r="G33" s="102">
        <f>C33</f>
        <v>0</v>
      </c>
      <c r="J33" s="265">
        <f>(G33*B33*D33)</f>
        <v>0</v>
      </c>
      <c r="K33" s="81"/>
      <c r="L33" s="81"/>
      <c r="M33" s="81"/>
      <c r="N33" s="81"/>
      <c r="O33" s="81"/>
      <c r="P33" s="81"/>
    </row>
    <row r="34" spans="1:16" hidden="1" outlineLevel="1" x14ac:dyDescent="0.45">
      <c r="A34" s="40" t="s">
        <v>99</v>
      </c>
      <c r="B34" s="158">
        <v>10000</v>
      </c>
      <c r="C34" s="102"/>
      <c r="D34" s="39">
        <v>1</v>
      </c>
      <c r="E34" s="38">
        <f t="shared" si="10"/>
        <v>0</v>
      </c>
      <c r="F34" s="59">
        <f>E34</f>
        <v>0</v>
      </c>
      <c r="G34" s="102">
        <f t="shared" ref="G34:G40" si="11">C34</f>
        <v>0</v>
      </c>
      <c r="J34" s="265">
        <f>(G34*B34*D34)</f>
        <v>0</v>
      </c>
    </row>
    <row r="35" spans="1:16" hidden="1" outlineLevel="1" x14ac:dyDescent="0.45">
      <c r="A35" s="40"/>
      <c r="B35" s="158">
        <v>0</v>
      </c>
      <c r="C35" s="102"/>
      <c r="D35" s="39">
        <v>1</v>
      </c>
      <c r="E35" s="38">
        <f t="shared" si="10"/>
        <v>0</v>
      </c>
      <c r="F35" s="59">
        <f t="shared" ref="F35:F40" si="12">E35*0.85</f>
        <v>0</v>
      </c>
      <c r="G35" s="102">
        <f t="shared" si="11"/>
        <v>0</v>
      </c>
      <c r="H35" s="81"/>
      <c r="J35" s="265">
        <f t="shared" ref="J35:J40" si="13">(G35*B35*D35)*0.85</f>
        <v>0</v>
      </c>
    </row>
    <row r="36" spans="1:16" hidden="1" outlineLevel="1" x14ac:dyDescent="0.45">
      <c r="A36" s="61"/>
      <c r="B36" s="158">
        <v>0</v>
      </c>
      <c r="C36" s="102"/>
      <c r="D36" s="39">
        <v>4</v>
      </c>
      <c r="E36" s="38">
        <f t="shared" si="10"/>
        <v>0</v>
      </c>
      <c r="F36" s="59">
        <f t="shared" si="12"/>
        <v>0</v>
      </c>
      <c r="G36" s="102">
        <f t="shared" si="11"/>
        <v>0</v>
      </c>
      <c r="H36" s="81"/>
      <c r="J36" s="265">
        <f t="shared" si="13"/>
        <v>0</v>
      </c>
    </row>
    <row r="37" spans="1:16" hidden="1" outlineLevel="1" x14ac:dyDescent="0.45">
      <c r="A37" s="40"/>
      <c r="B37" s="158">
        <v>0</v>
      </c>
      <c r="C37" s="102"/>
      <c r="D37" s="39">
        <v>5</v>
      </c>
      <c r="E37" s="38">
        <f t="shared" si="10"/>
        <v>0</v>
      </c>
      <c r="F37" s="59">
        <f t="shared" si="12"/>
        <v>0</v>
      </c>
      <c r="G37" s="102">
        <f t="shared" si="11"/>
        <v>0</v>
      </c>
      <c r="H37" s="81"/>
      <c r="J37" s="265">
        <f t="shared" si="13"/>
        <v>0</v>
      </c>
    </row>
    <row r="38" spans="1:16" hidden="1" outlineLevel="1" x14ac:dyDescent="0.45">
      <c r="A38" s="40"/>
      <c r="B38" s="158">
        <v>0</v>
      </c>
      <c r="C38" s="102"/>
      <c r="D38" s="39">
        <v>6</v>
      </c>
      <c r="E38" s="38">
        <f t="shared" si="10"/>
        <v>0</v>
      </c>
      <c r="F38" s="59">
        <f t="shared" si="12"/>
        <v>0</v>
      </c>
      <c r="G38" s="102">
        <f t="shared" si="11"/>
        <v>0</v>
      </c>
      <c r="H38" s="81"/>
      <c r="J38" s="265">
        <f t="shared" si="13"/>
        <v>0</v>
      </c>
    </row>
    <row r="39" spans="1:16" hidden="1" outlineLevel="1" x14ac:dyDescent="0.45">
      <c r="A39" s="40"/>
      <c r="B39" s="158">
        <v>0</v>
      </c>
      <c r="C39" s="102"/>
      <c r="D39" s="39">
        <v>7</v>
      </c>
      <c r="E39" s="38">
        <f t="shared" si="10"/>
        <v>0</v>
      </c>
      <c r="F39" s="59">
        <f t="shared" si="12"/>
        <v>0</v>
      </c>
      <c r="G39" s="102">
        <f t="shared" si="11"/>
        <v>0</v>
      </c>
      <c r="H39" s="81"/>
      <c r="J39" s="265">
        <f t="shared" si="13"/>
        <v>0</v>
      </c>
    </row>
    <row r="40" spans="1:16" hidden="1" outlineLevel="1" x14ac:dyDescent="0.45">
      <c r="A40" s="427"/>
      <c r="B40" s="158">
        <v>0</v>
      </c>
      <c r="C40" s="147"/>
      <c r="D40" s="39">
        <v>8</v>
      </c>
      <c r="E40" s="38">
        <f t="shared" si="10"/>
        <v>0</v>
      </c>
      <c r="F40" s="59">
        <f t="shared" si="12"/>
        <v>0</v>
      </c>
      <c r="G40" s="102">
        <f t="shared" si="11"/>
        <v>0</v>
      </c>
      <c r="J40" s="265">
        <f t="shared" si="13"/>
        <v>0</v>
      </c>
    </row>
    <row r="41" spans="1:16" ht="150" customHeight="1" collapsed="1" thickBot="1" x14ac:dyDescent="0.85">
      <c r="A41" s="428" t="s">
        <v>100</v>
      </c>
      <c r="B41" s="17" t="s">
        <v>54</v>
      </c>
      <c r="C41" s="146"/>
      <c r="D41" s="17"/>
      <c r="E41" s="9" t="s">
        <v>56</v>
      </c>
      <c r="F41" s="137" t="s">
        <v>57</v>
      </c>
      <c r="G41" s="83" t="s">
        <v>81</v>
      </c>
      <c r="H41" s="140"/>
    </row>
    <row r="42" spans="1:16" ht="21.75" thickBot="1" x14ac:dyDescent="0.5">
      <c r="A42" s="54">
        <f>SUM(E43:E50)</f>
        <v>200000</v>
      </c>
      <c r="B42" s="56" t="s">
        <v>61</v>
      </c>
      <c r="C42" s="145" t="s">
        <v>62</v>
      </c>
      <c r="D42" s="56"/>
      <c r="E42" s="57">
        <f>SUM(E43:E50)</f>
        <v>200000</v>
      </c>
      <c r="F42" s="178">
        <f>SUM(F43:F50)</f>
        <v>200000</v>
      </c>
      <c r="G42" s="268" t="s">
        <v>63</v>
      </c>
      <c r="H42" s="138">
        <f>SUM(H43:H50)</f>
        <v>231000</v>
      </c>
    </row>
    <row r="43" spans="1:16" ht="30" x14ac:dyDescent="0.45">
      <c r="A43" s="113" t="s">
        <v>101</v>
      </c>
      <c r="B43" s="158">
        <v>12000</v>
      </c>
      <c r="C43" s="102">
        <v>1</v>
      </c>
      <c r="D43" s="39">
        <v>1</v>
      </c>
      <c r="E43" s="38">
        <f t="shared" ref="E43:E50" si="14">B43*C43</f>
        <v>12000</v>
      </c>
      <c r="F43" s="59">
        <f t="shared" ref="F43:F49" si="15">E43</f>
        <v>12000</v>
      </c>
      <c r="G43" s="442">
        <f>C43</f>
        <v>1</v>
      </c>
      <c r="H43" s="265">
        <f t="shared" ref="H43:H48" si="16">(G43*B43*D43)</f>
        <v>12000</v>
      </c>
    </row>
    <row r="44" spans="1:16" x14ac:dyDescent="0.45">
      <c r="A44" s="40" t="s">
        <v>102</v>
      </c>
      <c r="B44" s="158">
        <v>6000</v>
      </c>
      <c r="C44" s="102">
        <v>15</v>
      </c>
      <c r="D44" s="39">
        <v>1</v>
      </c>
      <c r="E44" s="38">
        <f t="shared" si="14"/>
        <v>90000</v>
      </c>
      <c r="F44" s="59">
        <f t="shared" si="15"/>
        <v>90000</v>
      </c>
      <c r="G44" s="466">
        <f>C44+1</f>
        <v>16</v>
      </c>
      <c r="H44" s="265">
        <f t="shared" si="16"/>
        <v>96000</v>
      </c>
    </row>
    <row r="45" spans="1:16" x14ac:dyDescent="0.45">
      <c r="A45" s="40" t="s">
        <v>103</v>
      </c>
      <c r="B45" s="158">
        <v>15000</v>
      </c>
      <c r="C45" s="102">
        <v>1</v>
      </c>
      <c r="D45" s="39">
        <v>1</v>
      </c>
      <c r="E45" s="38">
        <f t="shared" si="14"/>
        <v>15000</v>
      </c>
      <c r="F45" s="59">
        <f t="shared" si="15"/>
        <v>15000</v>
      </c>
      <c r="G45" s="442">
        <v>2</v>
      </c>
      <c r="H45" s="265">
        <f t="shared" si="16"/>
        <v>30000</v>
      </c>
    </row>
    <row r="46" spans="1:16" x14ac:dyDescent="0.45">
      <c r="A46" s="40" t="s">
        <v>104</v>
      </c>
      <c r="B46" s="158">
        <v>2000</v>
      </c>
      <c r="C46" s="102"/>
      <c r="D46" s="39">
        <v>1</v>
      </c>
      <c r="E46" s="38">
        <f t="shared" si="14"/>
        <v>0</v>
      </c>
      <c r="F46" s="59">
        <f t="shared" si="15"/>
        <v>0</v>
      </c>
      <c r="G46" s="102">
        <f t="shared" ref="G46:G50" si="17">C46</f>
        <v>0</v>
      </c>
      <c r="H46" s="265">
        <f t="shared" si="16"/>
        <v>0</v>
      </c>
    </row>
    <row r="47" spans="1:16" x14ac:dyDescent="0.45">
      <c r="A47" s="40" t="s">
        <v>105</v>
      </c>
      <c r="B47" s="158">
        <v>10000</v>
      </c>
      <c r="C47" s="102">
        <v>5</v>
      </c>
      <c r="D47" s="39">
        <v>1</v>
      </c>
      <c r="E47" s="38">
        <f t="shared" si="14"/>
        <v>50000</v>
      </c>
      <c r="F47" s="59">
        <f t="shared" si="15"/>
        <v>50000</v>
      </c>
      <c r="G47" s="442">
        <v>6</v>
      </c>
      <c r="H47" s="265">
        <f t="shared" si="16"/>
        <v>60000</v>
      </c>
    </row>
    <row r="48" spans="1:16" ht="30" x14ac:dyDescent="0.45">
      <c r="A48" s="40" t="s">
        <v>106</v>
      </c>
      <c r="B48" s="158">
        <v>15000</v>
      </c>
      <c r="C48" s="102">
        <v>1</v>
      </c>
      <c r="D48" s="39">
        <v>1</v>
      </c>
      <c r="E48" s="38">
        <f t="shared" si="14"/>
        <v>15000</v>
      </c>
      <c r="F48" s="59">
        <f>E48</f>
        <v>15000</v>
      </c>
      <c r="G48" s="442">
        <f t="shared" si="17"/>
        <v>1</v>
      </c>
      <c r="H48" s="265">
        <f t="shared" si="16"/>
        <v>15000</v>
      </c>
    </row>
    <row r="49" spans="1:11" x14ac:dyDescent="0.45">
      <c r="A49" s="257" t="s">
        <v>107</v>
      </c>
      <c r="B49" s="158">
        <v>8000</v>
      </c>
      <c r="C49" s="102"/>
      <c r="D49" s="39">
        <v>1</v>
      </c>
      <c r="E49" s="38">
        <f t="shared" si="14"/>
        <v>0</v>
      </c>
      <c r="F49" s="59">
        <f t="shared" si="15"/>
        <v>0</v>
      </c>
      <c r="G49" s="102">
        <f t="shared" si="17"/>
        <v>0</v>
      </c>
      <c r="H49" s="81"/>
      <c r="J49" s="265">
        <f t="shared" ref="J49" si="18">(G49*B49*D49)</f>
        <v>0</v>
      </c>
    </row>
    <row r="50" spans="1:11" ht="30" x14ac:dyDescent="0.45">
      <c r="A50" s="40" t="s">
        <v>108</v>
      </c>
      <c r="B50" s="158">
        <v>18000</v>
      </c>
      <c r="C50" s="102">
        <v>1</v>
      </c>
      <c r="D50" s="39">
        <v>1</v>
      </c>
      <c r="E50" s="38">
        <f t="shared" si="14"/>
        <v>18000</v>
      </c>
      <c r="F50" s="59">
        <f>E50</f>
        <v>18000</v>
      </c>
      <c r="G50" s="485">
        <f t="shared" si="17"/>
        <v>1</v>
      </c>
      <c r="H50" s="478">
        <f>(G50*B50*D50)</f>
        <v>18000</v>
      </c>
      <c r="K50" s="81"/>
    </row>
    <row r="51" spans="1:11" ht="56.25" thickBot="1" x14ac:dyDescent="0.85">
      <c r="A51" s="164" t="s">
        <v>11</v>
      </c>
      <c r="B51" s="17" t="s">
        <v>54</v>
      </c>
      <c r="C51" s="146" t="s">
        <v>91</v>
      </c>
      <c r="D51" s="17" t="s">
        <v>109</v>
      </c>
      <c r="E51" s="9" t="s">
        <v>56</v>
      </c>
      <c r="F51" s="137" t="s">
        <v>57</v>
      </c>
      <c r="G51" s="83" t="s">
        <v>81</v>
      </c>
      <c r="H51" s="140"/>
      <c r="K51" s="81"/>
    </row>
    <row r="52" spans="1:11" ht="21.75" thickBot="1" x14ac:dyDescent="0.5">
      <c r="A52" s="54">
        <f>+E52</f>
        <v>81316</v>
      </c>
      <c r="B52" s="56" t="s">
        <v>61</v>
      </c>
      <c r="C52" s="145" t="s">
        <v>62</v>
      </c>
      <c r="D52" s="56"/>
      <c r="E52" s="57">
        <f>SUM(E53:E57)</f>
        <v>81316</v>
      </c>
      <c r="F52" s="178">
        <f>SUM(F53:F57)</f>
        <v>81316</v>
      </c>
      <c r="G52" s="268" t="s">
        <v>63</v>
      </c>
      <c r="H52" s="138">
        <f>SUM(H53:H57)</f>
        <v>0</v>
      </c>
      <c r="K52" s="429"/>
    </row>
    <row r="53" spans="1:11" x14ac:dyDescent="0.45">
      <c r="A53" s="40" t="s">
        <v>110</v>
      </c>
      <c r="B53" s="158">
        <v>3600</v>
      </c>
      <c r="C53" s="115">
        <v>7.31</v>
      </c>
      <c r="D53" s="39">
        <v>1</v>
      </c>
      <c r="E53" s="43">
        <f t="shared" ref="E53:E58" si="19">B53*C53*D53</f>
        <v>26316</v>
      </c>
      <c r="F53" s="59">
        <f t="shared" ref="F53:F58" si="20">E53</f>
        <v>26316</v>
      </c>
      <c r="G53" s="116">
        <f t="shared" ref="G53:G58" si="21">C53</f>
        <v>7.31</v>
      </c>
      <c r="J53" s="265"/>
      <c r="K53" s="241"/>
    </row>
    <row r="54" spans="1:11" x14ac:dyDescent="0.45">
      <c r="A54" s="40" t="s">
        <v>111</v>
      </c>
      <c r="B54" s="43">
        <v>13000</v>
      </c>
      <c r="C54" s="114">
        <v>1</v>
      </c>
      <c r="D54" s="39">
        <v>1</v>
      </c>
      <c r="E54" s="43">
        <f t="shared" si="19"/>
        <v>13000</v>
      </c>
      <c r="F54" s="59">
        <f t="shared" si="20"/>
        <v>13000</v>
      </c>
      <c r="G54" s="114">
        <f t="shared" si="21"/>
        <v>1</v>
      </c>
      <c r="H54" s="411"/>
      <c r="J54" s="265">
        <f t="shared" ref="J54:J58" si="22">(G54*B54*D54)</f>
        <v>13000</v>
      </c>
      <c r="K54" s="241"/>
    </row>
    <row r="55" spans="1:11" x14ac:dyDescent="0.45">
      <c r="A55" s="40" t="s">
        <v>112</v>
      </c>
      <c r="B55" s="158">
        <v>15000</v>
      </c>
      <c r="C55" s="114">
        <v>1</v>
      </c>
      <c r="D55" s="39">
        <v>1</v>
      </c>
      <c r="E55" s="43">
        <f t="shared" si="19"/>
        <v>15000</v>
      </c>
      <c r="F55" s="59">
        <f t="shared" si="20"/>
        <v>15000</v>
      </c>
      <c r="G55" s="114">
        <f t="shared" si="21"/>
        <v>1</v>
      </c>
      <c r="H55" s="411"/>
      <c r="J55" s="265">
        <f t="shared" si="22"/>
        <v>15000</v>
      </c>
      <c r="K55" s="241"/>
    </row>
    <row r="56" spans="1:11" ht="30" x14ac:dyDescent="0.45">
      <c r="A56" s="40" t="s">
        <v>113</v>
      </c>
      <c r="B56" s="158">
        <v>15000</v>
      </c>
      <c r="C56" s="114">
        <v>1</v>
      </c>
      <c r="D56" s="39">
        <v>1</v>
      </c>
      <c r="E56" s="43">
        <f t="shared" si="19"/>
        <v>15000</v>
      </c>
      <c r="F56" s="59">
        <f t="shared" si="20"/>
        <v>15000</v>
      </c>
      <c r="G56" s="114">
        <f t="shared" si="21"/>
        <v>1</v>
      </c>
      <c r="H56" s="411"/>
      <c r="J56" s="265">
        <f t="shared" si="22"/>
        <v>15000</v>
      </c>
      <c r="K56" s="241"/>
    </row>
    <row r="57" spans="1:11" ht="30" x14ac:dyDescent="0.45">
      <c r="A57" s="40" t="s">
        <v>114</v>
      </c>
      <c r="B57" s="158">
        <v>6000</v>
      </c>
      <c r="C57" s="143">
        <v>2</v>
      </c>
      <c r="D57" s="39">
        <v>1</v>
      </c>
      <c r="E57" s="43">
        <f t="shared" si="19"/>
        <v>12000</v>
      </c>
      <c r="F57" s="59">
        <f t="shared" si="20"/>
        <v>12000</v>
      </c>
      <c r="G57" s="143">
        <f t="shared" si="21"/>
        <v>2</v>
      </c>
      <c r="H57" s="411"/>
      <c r="J57" s="265">
        <f t="shared" si="22"/>
        <v>12000</v>
      </c>
      <c r="K57" s="241"/>
    </row>
    <row r="58" spans="1:11" x14ac:dyDescent="0.45">
      <c r="A58" s="40" t="s">
        <v>115</v>
      </c>
      <c r="B58" s="158">
        <v>15000</v>
      </c>
      <c r="C58" s="114">
        <v>4</v>
      </c>
      <c r="D58" s="39">
        <v>1</v>
      </c>
      <c r="E58" s="43">
        <f t="shared" si="19"/>
        <v>60000</v>
      </c>
      <c r="F58" s="59">
        <f t="shared" si="20"/>
        <v>60000</v>
      </c>
      <c r="G58" s="114">
        <f t="shared" si="21"/>
        <v>4</v>
      </c>
      <c r="H58" s="411"/>
      <c r="J58" s="265">
        <f t="shared" si="22"/>
        <v>60000</v>
      </c>
      <c r="K58" s="241"/>
    </row>
    <row r="59" spans="1:11" ht="43.15" thickBot="1" x14ac:dyDescent="0.85">
      <c r="A59" s="164" t="s">
        <v>12</v>
      </c>
      <c r="B59" s="17" t="s">
        <v>54</v>
      </c>
      <c r="C59" s="146" t="s">
        <v>91</v>
      </c>
      <c r="D59" s="17" t="s">
        <v>109</v>
      </c>
      <c r="E59" s="9" t="s">
        <v>56</v>
      </c>
      <c r="F59" s="137" t="s">
        <v>57</v>
      </c>
      <c r="G59" s="83" t="s">
        <v>81</v>
      </c>
      <c r="H59" s="140"/>
      <c r="K59" s="81"/>
    </row>
    <row r="60" spans="1:11" ht="21.75" thickBot="1" x14ac:dyDescent="0.5">
      <c r="A60" s="54">
        <f>SUM(E61:E68)</f>
        <v>0</v>
      </c>
      <c r="B60" s="56" t="s">
        <v>61</v>
      </c>
      <c r="C60" s="145" t="s">
        <v>62</v>
      </c>
      <c r="D60" s="56"/>
      <c r="E60" s="57">
        <f>SUM(E61:E68)</f>
        <v>0</v>
      </c>
      <c r="F60" s="178"/>
      <c r="G60" s="268" t="s">
        <v>63</v>
      </c>
      <c r="H60" s="138">
        <f>SUM(H61:H68)</f>
        <v>0</v>
      </c>
      <c r="K60" s="81"/>
    </row>
    <row r="61" spans="1:11" hidden="1" outlineLevel="1" x14ac:dyDescent="0.45">
      <c r="A61" s="40" t="s">
        <v>116</v>
      </c>
      <c r="B61" s="158">
        <v>11700</v>
      </c>
      <c r="C61" s="116">
        <v>0</v>
      </c>
      <c r="D61" s="44">
        <v>1</v>
      </c>
      <c r="E61" s="43">
        <f>C61*B61</f>
        <v>0</v>
      </c>
      <c r="F61" s="59">
        <f t="shared" ref="F61:F69" si="23">E61</f>
        <v>0</v>
      </c>
      <c r="G61" s="116">
        <f t="shared" ref="G61:G69" si="24">C61</f>
        <v>0</v>
      </c>
      <c r="H61" s="139"/>
      <c r="J61" s="265">
        <f t="shared" ref="J61:J72" si="25">(G61*B61*D61)</f>
        <v>0</v>
      </c>
      <c r="K61" s="81"/>
    </row>
    <row r="62" spans="1:11" hidden="1" outlineLevel="1" x14ac:dyDescent="0.45">
      <c r="A62" s="40" t="s">
        <v>117</v>
      </c>
      <c r="B62" s="158">
        <v>3900</v>
      </c>
      <c r="C62" s="116">
        <f>C61</f>
        <v>0</v>
      </c>
      <c r="D62" s="44">
        <v>1</v>
      </c>
      <c r="E62" s="43">
        <f t="shared" ref="E62:E72" si="26">B62*C62</f>
        <v>0</v>
      </c>
      <c r="F62" s="59">
        <f>E62</f>
        <v>0</v>
      </c>
      <c r="G62" s="143">
        <f t="shared" si="24"/>
        <v>0</v>
      </c>
      <c r="H62" s="139"/>
      <c r="J62" s="265">
        <f t="shared" si="25"/>
        <v>0</v>
      </c>
      <c r="K62" s="81"/>
    </row>
    <row r="63" spans="1:11" hidden="1" outlineLevel="1" x14ac:dyDescent="0.45">
      <c r="A63" s="40" t="s">
        <v>118</v>
      </c>
      <c r="B63" s="158">
        <v>2860</v>
      </c>
      <c r="C63" s="116">
        <f>C61</f>
        <v>0</v>
      </c>
      <c r="D63" s="44">
        <v>1</v>
      </c>
      <c r="E63" s="43">
        <f t="shared" si="26"/>
        <v>0</v>
      </c>
      <c r="F63" s="59">
        <f t="shared" si="23"/>
        <v>0</v>
      </c>
      <c r="G63" s="116">
        <f t="shared" si="24"/>
        <v>0</v>
      </c>
      <c r="H63" s="139"/>
      <c r="J63" s="265">
        <f t="shared" si="25"/>
        <v>0</v>
      </c>
      <c r="K63" s="81"/>
    </row>
    <row r="64" spans="1:11" hidden="1" outlineLevel="1" x14ac:dyDescent="0.45">
      <c r="A64" s="40" t="s">
        <v>119</v>
      </c>
      <c r="B64" s="158">
        <v>5850</v>
      </c>
      <c r="C64" s="116">
        <f>C63</f>
        <v>0</v>
      </c>
      <c r="D64" s="44">
        <v>1</v>
      </c>
      <c r="E64" s="43">
        <f t="shared" si="26"/>
        <v>0</v>
      </c>
      <c r="F64" s="59">
        <f t="shared" si="23"/>
        <v>0</v>
      </c>
      <c r="G64" s="116">
        <f t="shared" si="24"/>
        <v>0</v>
      </c>
      <c r="H64" s="139"/>
      <c r="J64" s="265">
        <f t="shared" si="25"/>
        <v>0</v>
      </c>
      <c r="K64" s="81"/>
    </row>
    <row r="65" spans="1:15" hidden="1" outlineLevel="1" x14ac:dyDescent="0.45">
      <c r="A65" s="40" t="s">
        <v>120</v>
      </c>
      <c r="B65" s="158">
        <v>10400</v>
      </c>
      <c r="C65" s="123">
        <v>0</v>
      </c>
      <c r="D65" s="39">
        <v>1</v>
      </c>
      <c r="E65" s="43">
        <f t="shared" si="26"/>
        <v>0</v>
      </c>
      <c r="F65" s="59">
        <f t="shared" si="23"/>
        <v>0</v>
      </c>
      <c r="G65" s="125">
        <f t="shared" si="24"/>
        <v>0</v>
      </c>
      <c r="H65" s="139"/>
      <c r="J65" s="265">
        <f t="shared" si="25"/>
        <v>0</v>
      </c>
      <c r="K65" s="81"/>
    </row>
    <row r="66" spans="1:15" ht="30" hidden="1" customHeight="1" outlineLevel="1" x14ac:dyDescent="0.45">
      <c r="A66" s="40" t="s">
        <v>121</v>
      </c>
      <c r="B66" s="158">
        <v>1690</v>
      </c>
      <c r="C66" s="258">
        <v>0</v>
      </c>
      <c r="D66" s="74">
        <v>2</v>
      </c>
      <c r="E66" s="43">
        <f t="shared" si="26"/>
        <v>0</v>
      </c>
      <c r="F66" s="59">
        <f t="shared" si="23"/>
        <v>0</v>
      </c>
      <c r="G66" s="258">
        <f t="shared" si="24"/>
        <v>0</v>
      </c>
      <c r="H66" s="139"/>
      <c r="J66" s="265">
        <f t="shared" si="25"/>
        <v>0</v>
      </c>
      <c r="K66" s="81"/>
      <c r="L66" s="81"/>
      <c r="M66" s="81"/>
      <c r="N66" s="81"/>
      <c r="O66" s="81"/>
    </row>
    <row r="67" spans="1:15" hidden="1" outlineLevel="1" x14ac:dyDescent="0.45">
      <c r="A67" s="40" t="s">
        <v>122</v>
      </c>
      <c r="B67" s="158">
        <v>3900</v>
      </c>
      <c r="C67" s="123">
        <v>0</v>
      </c>
      <c r="D67" s="39">
        <v>1</v>
      </c>
      <c r="E67" s="43">
        <f t="shared" si="26"/>
        <v>0</v>
      </c>
      <c r="F67" s="59">
        <f>E67</f>
        <v>0</v>
      </c>
      <c r="G67" s="125">
        <f>C67</f>
        <v>0</v>
      </c>
      <c r="H67" s="139"/>
      <c r="J67" s="265">
        <f t="shared" si="25"/>
        <v>0</v>
      </c>
      <c r="K67" s="81"/>
      <c r="L67" s="81"/>
      <c r="M67" s="81"/>
      <c r="N67" s="81"/>
      <c r="O67" s="81"/>
    </row>
    <row r="68" spans="1:15" ht="60" hidden="1" outlineLevel="1" x14ac:dyDescent="0.45">
      <c r="A68" s="40" t="s">
        <v>123</v>
      </c>
      <c r="B68" s="158">
        <v>117000</v>
      </c>
      <c r="C68" s="102">
        <v>0</v>
      </c>
      <c r="D68" s="39">
        <v>1</v>
      </c>
      <c r="E68" s="43">
        <f t="shared" si="26"/>
        <v>0</v>
      </c>
      <c r="F68" s="59">
        <f t="shared" si="23"/>
        <v>0</v>
      </c>
      <c r="G68" s="102">
        <f t="shared" si="24"/>
        <v>0</v>
      </c>
      <c r="H68" s="139"/>
      <c r="J68" s="265">
        <f t="shared" si="25"/>
        <v>0</v>
      </c>
      <c r="K68" s="81"/>
      <c r="L68" s="81"/>
      <c r="M68" s="81"/>
      <c r="N68" s="81"/>
      <c r="O68" s="81"/>
    </row>
    <row r="69" spans="1:15" hidden="1" outlineLevel="1" x14ac:dyDescent="0.45">
      <c r="A69" s="40" t="s">
        <v>124</v>
      </c>
      <c r="B69" s="158">
        <v>10400</v>
      </c>
      <c r="C69" s="102">
        <f>C68</f>
        <v>0</v>
      </c>
      <c r="D69" s="74">
        <v>2</v>
      </c>
      <c r="E69" s="43">
        <f t="shared" si="26"/>
        <v>0</v>
      </c>
      <c r="F69" s="59">
        <f t="shared" si="23"/>
        <v>0</v>
      </c>
      <c r="G69" s="102">
        <f t="shared" si="24"/>
        <v>0</v>
      </c>
      <c r="H69" s="139"/>
      <c r="J69" s="265">
        <f t="shared" si="25"/>
        <v>0</v>
      </c>
      <c r="K69" s="81"/>
      <c r="L69" s="81"/>
      <c r="M69" s="81"/>
      <c r="N69" s="81"/>
      <c r="O69" s="81"/>
    </row>
    <row r="70" spans="1:15" ht="54" hidden="1" customHeight="1" outlineLevel="1" x14ac:dyDescent="0.45">
      <c r="A70" s="40" t="s">
        <v>125</v>
      </c>
      <c r="B70" s="158">
        <v>4160</v>
      </c>
      <c r="C70" s="143">
        <f>C61</f>
        <v>0</v>
      </c>
      <c r="D70" s="74">
        <v>1</v>
      </c>
      <c r="E70" s="43">
        <f t="shared" si="26"/>
        <v>0</v>
      </c>
      <c r="F70" s="59">
        <f>E70</f>
        <v>0</v>
      </c>
      <c r="G70" s="143">
        <f>C70</f>
        <v>0</v>
      </c>
      <c r="H70" s="139"/>
      <c r="J70" s="265">
        <f t="shared" si="25"/>
        <v>0</v>
      </c>
      <c r="K70" s="81"/>
      <c r="L70" s="81"/>
      <c r="M70" s="81"/>
      <c r="N70" s="81"/>
      <c r="O70" s="81"/>
    </row>
    <row r="71" spans="1:15" hidden="1" outlineLevel="1" x14ac:dyDescent="0.45">
      <c r="A71" s="40" t="s">
        <v>126</v>
      </c>
      <c r="B71" s="158">
        <v>3900</v>
      </c>
      <c r="C71" s="116">
        <f>C61</f>
        <v>0</v>
      </c>
      <c r="D71" s="44">
        <v>1</v>
      </c>
      <c r="E71" s="43">
        <f t="shared" si="26"/>
        <v>0</v>
      </c>
      <c r="F71" s="59">
        <f>E71</f>
        <v>0</v>
      </c>
      <c r="G71" s="116">
        <f>C71</f>
        <v>0</v>
      </c>
      <c r="H71" s="139"/>
      <c r="J71" s="265">
        <f t="shared" si="25"/>
        <v>0</v>
      </c>
      <c r="K71" s="81"/>
      <c r="L71" s="81"/>
      <c r="M71" s="81"/>
      <c r="N71" s="81"/>
      <c r="O71" s="81"/>
    </row>
    <row r="72" spans="1:15" ht="36" hidden="1" customHeight="1" outlineLevel="1" x14ac:dyDescent="0.45">
      <c r="A72" s="40" t="s">
        <v>127</v>
      </c>
      <c r="B72" s="158">
        <v>2470</v>
      </c>
      <c r="C72" s="116">
        <f>C71</f>
        <v>0</v>
      </c>
      <c r="D72" s="44">
        <v>1</v>
      </c>
      <c r="E72" s="43">
        <f t="shared" si="26"/>
        <v>0</v>
      </c>
      <c r="F72" s="59">
        <f>E72</f>
        <v>0</v>
      </c>
      <c r="G72" s="116">
        <f>C72</f>
        <v>0</v>
      </c>
      <c r="H72" s="139"/>
      <c r="J72" s="265">
        <f t="shared" si="25"/>
        <v>0</v>
      </c>
      <c r="K72" s="81"/>
      <c r="L72" s="81"/>
      <c r="M72" s="81"/>
      <c r="N72" s="81"/>
      <c r="O72" s="81"/>
    </row>
    <row r="73" spans="1:15" ht="106.15" collapsed="1" thickBot="1" x14ac:dyDescent="0.85">
      <c r="A73" s="164" t="s">
        <v>128</v>
      </c>
      <c r="B73" s="17" t="s">
        <v>54</v>
      </c>
      <c r="C73" s="146" t="s">
        <v>91</v>
      </c>
      <c r="D73" s="17"/>
      <c r="E73" s="9" t="s">
        <v>56</v>
      </c>
      <c r="F73" s="137" t="s">
        <v>57</v>
      </c>
      <c r="G73" s="83" t="s">
        <v>81</v>
      </c>
      <c r="K73" s="81"/>
      <c r="L73" s="81"/>
      <c r="M73" s="81"/>
      <c r="N73" s="81"/>
      <c r="O73" s="81"/>
    </row>
    <row r="74" spans="1:15" ht="21.75" thickBot="1" x14ac:dyDescent="0.5">
      <c r="A74" s="54">
        <f>SUM(E75:E90)</f>
        <v>429684</v>
      </c>
      <c r="B74" s="56" t="s">
        <v>61</v>
      </c>
      <c r="C74" s="145" t="s">
        <v>62</v>
      </c>
      <c r="D74" s="56"/>
      <c r="E74" s="57">
        <f>SUM(E75:E82)</f>
        <v>429684</v>
      </c>
      <c r="F74" s="178">
        <f>SUM(F75:F92)</f>
        <v>429684</v>
      </c>
      <c r="G74" s="268" t="s">
        <v>63</v>
      </c>
      <c r="H74" s="138">
        <f>SUM(H75:H82)</f>
        <v>0</v>
      </c>
      <c r="K74" s="241"/>
      <c r="L74" s="81"/>
      <c r="M74" s="81"/>
      <c r="N74" s="81"/>
      <c r="O74" s="81"/>
    </row>
    <row r="75" spans="1:15" x14ac:dyDescent="0.45">
      <c r="A75" s="40" t="s">
        <v>129</v>
      </c>
      <c r="B75" s="158">
        <v>13000</v>
      </c>
      <c r="C75" s="115">
        <v>11.15</v>
      </c>
      <c r="D75" s="44">
        <v>1</v>
      </c>
      <c r="E75" s="43">
        <f t="shared" ref="E75:E80" si="27">B75*C75</f>
        <v>144950</v>
      </c>
      <c r="F75" s="59">
        <f t="shared" ref="F75:F80" si="28">E75</f>
        <v>144950</v>
      </c>
      <c r="G75" s="143">
        <v>8</v>
      </c>
      <c r="H75" s="81"/>
      <c r="J75" s="265">
        <f t="shared" ref="J75:J80" si="29">(G75*B75*D75)</f>
        <v>104000</v>
      </c>
      <c r="K75" s="241"/>
      <c r="L75" s="81"/>
      <c r="M75" s="81"/>
      <c r="N75" s="81"/>
      <c r="O75" s="81"/>
    </row>
    <row r="76" spans="1:15" x14ac:dyDescent="0.45">
      <c r="A76" s="40" t="s">
        <v>130</v>
      </c>
      <c r="B76" s="158">
        <v>13000</v>
      </c>
      <c r="C76" s="97">
        <v>2.92</v>
      </c>
      <c r="D76" s="44">
        <v>1</v>
      </c>
      <c r="E76" s="38">
        <f t="shared" si="27"/>
        <v>37960</v>
      </c>
      <c r="F76" s="59">
        <f t="shared" si="28"/>
        <v>37960</v>
      </c>
      <c r="G76" s="97">
        <f>C76</f>
        <v>2.92</v>
      </c>
      <c r="H76" s="81"/>
      <c r="J76" s="265">
        <f t="shared" si="29"/>
        <v>37960</v>
      </c>
      <c r="K76" s="241"/>
      <c r="L76" s="81"/>
      <c r="M76" s="81"/>
      <c r="N76" s="81"/>
      <c r="O76" s="81"/>
    </row>
    <row r="77" spans="1:15" x14ac:dyDescent="0.45">
      <c r="A77" s="40" t="s">
        <v>131</v>
      </c>
      <c r="B77" s="158">
        <v>12000</v>
      </c>
      <c r="C77" s="97">
        <v>7.31</v>
      </c>
      <c r="D77" s="44">
        <v>1</v>
      </c>
      <c r="E77" s="38">
        <f t="shared" si="27"/>
        <v>87720</v>
      </c>
      <c r="F77" s="59">
        <f t="shared" si="28"/>
        <v>87720</v>
      </c>
      <c r="G77" s="97">
        <f>C77</f>
        <v>7.31</v>
      </c>
      <c r="H77" s="81"/>
      <c r="J77" s="265">
        <f t="shared" si="29"/>
        <v>87720</v>
      </c>
      <c r="K77" s="241"/>
      <c r="L77" s="81"/>
      <c r="M77" s="81"/>
      <c r="N77" s="81"/>
      <c r="O77" s="81"/>
    </row>
    <row r="78" spans="1:15" x14ac:dyDescent="0.45">
      <c r="A78" s="40" t="s">
        <v>132</v>
      </c>
      <c r="B78" s="158">
        <v>10000</v>
      </c>
      <c r="C78" s="153">
        <v>8</v>
      </c>
      <c r="D78" s="44">
        <v>1</v>
      </c>
      <c r="E78" s="38">
        <f t="shared" si="27"/>
        <v>80000</v>
      </c>
      <c r="F78" s="59">
        <f t="shared" si="28"/>
        <v>80000</v>
      </c>
      <c r="G78" s="153">
        <f>C78</f>
        <v>8</v>
      </c>
      <c r="H78" s="81"/>
      <c r="J78" s="265">
        <f t="shared" si="29"/>
        <v>80000</v>
      </c>
      <c r="K78" s="241"/>
      <c r="L78" s="81"/>
      <c r="M78" s="81"/>
      <c r="N78" s="81"/>
      <c r="O78" s="81"/>
    </row>
    <row r="79" spans="1:15" x14ac:dyDescent="0.45">
      <c r="A79" s="40" t="s">
        <v>133</v>
      </c>
      <c r="B79" s="158">
        <v>800</v>
      </c>
      <c r="C79" s="97">
        <f>SUM(C75:C78)</f>
        <v>29.38</v>
      </c>
      <c r="D79" s="44">
        <v>1</v>
      </c>
      <c r="E79" s="38">
        <f t="shared" si="27"/>
        <v>23504</v>
      </c>
      <c r="F79" s="59">
        <f t="shared" si="28"/>
        <v>23504</v>
      </c>
      <c r="G79" s="97">
        <f>C79</f>
        <v>29.38</v>
      </c>
      <c r="H79" s="81"/>
      <c r="J79" s="265">
        <f t="shared" si="29"/>
        <v>23504</v>
      </c>
      <c r="K79" s="241"/>
      <c r="L79" s="81"/>
      <c r="M79" s="81"/>
      <c r="N79" s="81"/>
      <c r="O79" s="81"/>
    </row>
    <row r="80" spans="1:15" x14ac:dyDescent="0.45">
      <c r="A80" s="40" t="s">
        <v>134</v>
      </c>
      <c r="B80" s="158">
        <v>2200</v>
      </c>
      <c r="C80" s="97">
        <f>C16</f>
        <v>25.25</v>
      </c>
      <c r="D80" s="44">
        <v>1</v>
      </c>
      <c r="E80" s="38">
        <f t="shared" si="27"/>
        <v>55550</v>
      </c>
      <c r="F80" s="59">
        <f t="shared" si="28"/>
        <v>55550</v>
      </c>
      <c r="G80" s="97">
        <f>C80</f>
        <v>25.25</v>
      </c>
      <c r="H80" s="81"/>
      <c r="J80" s="265">
        <f t="shared" si="29"/>
        <v>55550</v>
      </c>
      <c r="K80" s="241"/>
      <c r="L80" s="81"/>
      <c r="M80" s="81"/>
      <c r="N80" s="81"/>
      <c r="O80" s="81"/>
    </row>
    <row r="81" spans="1:15" x14ac:dyDescent="0.45">
      <c r="A81" s="40"/>
      <c r="B81" s="158"/>
      <c r="C81" s="153"/>
      <c r="D81" s="44"/>
      <c r="E81" s="38"/>
      <c r="F81" s="59"/>
      <c r="G81" s="124"/>
      <c r="H81" s="81"/>
      <c r="J81" s="265"/>
      <c r="K81" s="241"/>
      <c r="L81" s="81"/>
      <c r="M81" s="81"/>
      <c r="N81" s="81"/>
      <c r="O81" s="81"/>
    </row>
    <row r="82" spans="1:15" x14ac:dyDescent="0.45">
      <c r="A82" s="40"/>
      <c r="B82" s="158"/>
      <c r="C82" s="97"/>
      <c r="D82" s="44"/>
      <c r="E82" s="38"/>
      <c r="F82" s="59"/>
      <c r="G82" s="97"/>
      <c r="J82" s="265"/>
      <c r="K82" s="241"/>
    </row>
    <row r="83" spans="1:15" hidden="1" outlineLevel="1" x14ac:dyDescent="0.45">
      <c r="A83" s="121" t="s">
        <v>135</v>
      </c>
      <c r="B83" s="430"/>
      <c r="C83" s="269"/>
      <c r="D83" s="118"/>
      <c r="E83" s="41"/>
      <c r="F83" s="64"/>
      <c r="G83" s="111"/>
      <c r="J83" s="265"/>
      <c r="K83" s="81"/>
    </row>
    <row r="84" spans="1:15" hidden="1" outlineLevel="1" x14ac:dyDescent="0.45">
      <c r="A84" s="113"/>
      <c r="B84" s="41"/>
      <c r="C84" s="148"/>
      <c r="D84" s="118"/>
      <c r="E84" s="41"/>
      <c r="F84" s="64"/>
      <c r="G84" s="111"/>
      <c r="J84" s="265"/>
      <c r="K84" s="81"/>
    </row>
    <row r="85" spans="1:15" hidden="1" outlineLevel="1" x14ac:dyDescent="0.45">
      <c r="A85" s="113"/>
      <c r="B85" s="41"/>
      <c r="C85" s="148"/>
      <c r="D85" s="118"/>
      <c r="E85" s="41"/>
      <c r="F85" s="64"/>
      <c r="G85" s="111"/>
      <c r="J85" s="265"/>
      <c r="K85" s="81"/>
    </row>
    <row r="86" spans="1:15" hidden="1" outlineLevel="1" x14ac:dyDescent="0.45">
      <c r="A86" s="113"/>
      <c r="B86" s="41"/>
      <c r="C86" s="148"/>
      <c r="D86" s="118"/>
      <c r="E86" s="41"/>
      <c r="F86" s="64"/>
      <c r="G86" s="111"/>
      <c r="J86" s="265"/>
      <c r="K86" s="81"/>
    </row>
    <row r="87" spans="1:15" hidden="1" outlineLevel="1" x14ac:dyDescent="0.45">
      <c r="A87" s="113"/>
      <c r="B87" s="41"/>
      <c r="C87" s="148"/>
      <c r="D87" s="118"/>
      <c r="E87" s="41"/>
      <c r="F87" s="64"/>
      <c r="G87" s="111"/>
      <c r="J87" s="265"/>
      <c r="K87" s="81"/>
    </row>
    <row r="88" spans="1:15" hidden="1" outlineLevel="1" x14ac:dyDescent="0.45">
      <c r="A88" s="113"/>
      <c r="B88" s="41"/>
      <c r="C88" s="148"/>
      <c r="D88" s="118"/>
      <c r="E88" s="41"/>
      <c r="F88" s="64"/>
      <c r="G88" s="111"/>
      <c r="J88" s="265"/>
      <c r="K88" s="81"/>
    </row>
    <row r="89" spans="1:15" hidden="1" outlineLevel="1" x14ac:dyDescent="0.45">
      <c r="A89" s="113"/>
      <c r="B89" s="41"/>
      <c r="C89" s="148"/>
      <c r="D89" s="118"/>
      <c r="E89" s="41"/>
      <c r="F89" s="64"/>
      <c r="G89" s="111"/>
      <c r="J89" s="265"/>
      <c r="K89" s="81"/>
    </row>
    <row r="90" spans="1:15" hidden="1" outlineLevel="1" x14ac:dyDescent="0.45">
      <c r="A90" s="113"/>
      <c r="B90" s="41"/>
      <c r="C90" s="148"/>
      <c r="D90" s="118"/>
      <c r="E90" s="41"/>
      <c r="F90" s="64"/>
      <c r="G90" s="111"/>
      <c r="J90" s="265"/>
      <c r="K90" s="81"/>
    </row>
    <row r="91" spans="1:15" hidden="1" outlineLevel="1" x14ac:dyDescent="0.45">
      <c r="A91" s="431"/>
      <c r="B91" s="41"/>
      <c r="C91" s="148"/>
      <c r="D91" s="118"/>
      <c r="E91" s="81"/>
      <c r="F91" s="81"/>
      <c r="J91" s="265"/>
      <c r="K91" s="81"/>
    </row>
    <row r="92" spans="1:15" hidden="1" outlineLevel="1" x14ac:dyDescent="0.45">
      <c r="A92" s="431"/>
      <c r="B92" s="41"/>
      <c r="C92" s="148"/>
      <c r="D92" s="118"/>
      <c r="E92" s="81"/>
      <c r="F92" s="81"/>
      <c r="J92" s="265"/>
      <c r="K92" s="81"/>
    </row>
    <row r="93" spans="1:15" ht="181.15" collapsed="1" thickBot="1" x14ac:dyDescent="0.85">
      <c r="A93" s="164" t="s">
        <v>136</v>
      </c>
      <c r="B93" s="17" t="s">
        <v>54</v>
      </c>
      <c r="C93" s="146" t="s">
        <v>91</v>
      </c>
      <c r="D93" s="119" t="s">
        <v>109</v>
      </c>
      <c r="E93" s="9" t="s">
        <v>56</v>
      </c>
      <c r="F93" s="137" t="s">
        <v>57</v>
      </c>
      <c r="G93" s="83" t="s">
        <v>81</v>
      </c>
      <c r="K93" s="81"/>
    </row>
    <row r="94" spans="1:15" ht="21.75" thickBot="1" x14ac:dyDescent="0.5">
      <c r="A94" s="70">
        <f>SUM(E95:E101)</f>
        <v>351032.7</v>
      </c>
      <c r="B94" s="56" t="s">
        <v>61</v>
      </c>
      <c r="C94" s="149" t="s">
        <v>62</v>
      </c>
      <c r="D94" s="71"/>
      <c r="E94" s="72">
        <f>SUM(E95:E102)</f>
        <v>351032.7</v>
      </c>
      <c r="F94" s="178">
        <f>SUM(F95:F101)</f>
        <v>351032.7</v>
      </c>
      <c r="G94" s="268" t="s">
        <v>63</v>
      </c>
      <c r="H94" s="138">
        <f>SUM(H95:H121)</f>
        <v>198222.5</v>
      </c>
      <c r="K94" s="241"/>
    </row>
    <row r="95" spans="1:15" x14ac:dyDescent="0.45">
      <c r="A95" s="40" t="s">
        <v>137</v>
      </c>
      <c r="B95" s="158">
        <v>290</v>
      </c>
      <c r="C95" s="153">
        <f>B104</f>
        <v>120.63000000000001</v>
      </c>
      <c r="D95" s="74">
        <v>1</v>
      </c>
      <c r="E95" s="38">
        <f t="shared" ref="E95:E101" si="30">B95*C95*D95</f>
        <v>34982.700000000004</v>
      </c>
      <c r="F95" s="59">
        <f t="shared" ref="F95:F103" si="31">E95</f>
        <v>34982.700000000004</v>
      </c>
      <c r="G95" s="153">
        <f t="shared" ref="G95:G102" si="32">C95</f>
        <v>120.63000000000001</v>
      </c>
      <c r="H95" s="139"/>
      <c r="J95" s="265">
        <f t="shared" ref="J95:J103" si="33">(G95*B95*D95)</f>
        <v>34982.700000000004</v>
      </c>
      <c r="K95" s="81"/>
    </row>
    <row r="96" spans="1:15" s="81" customFormat="1" x14ac:dyDescent="0.45">
      <c r="A96" s="40" t="s">
        <v>138</v>
      </c>
      <c r="B96" s="158">
        <v>700</v>
      </c>
      <c r="C96" s="153">
        <f>G17</f>
        <v>105</v>
      </c>
      <c r="D96" s="267">
        <v>2</v>
      </c>
      <c r="E96" s="38">
        <f t="shared" si="30"/>
        <v>147000</v>
      </c>
      <c r="F96" s="59">
        <f t="shared" si="31"/>
        <v>147000</v>
      </c>
      <c r="G96" s="153">
        <f t="shared" si="32"/>
        <v>105</v>
      </c>
      <c r="H96" s="139"/>
      <c r="I96" s="218"/>
      <c r="J96" s="265">
        <f t="shared" si="33"/>
        <v>147000</v>
      </c>
    </row>
    <row r="97" spans="1:11" x14ac:dyDescent="0.45">
      <c r="A97" s="40" t="s">
        <v>139</v>
      </c>
      <c r="B97" s="158">
        <v>150</v>
      </c>
      <c r="C97" s="153">
        <f>C96</f>
        <v>105</v>
      </c>
      <c r="D97" s="74">
        <v>2</v>
      </c>
      <c r="E97" s="38">
        <f t="shared" si="30"/>
        <v>31500</v>
      </c>
      <c r="F97" s="59">
        <f t="shared" si="31"/>
        <v>31500</v>
      </c>
      <c r="G97" s="97">
        <f t="shared" si="32"/>
        <v>105</v>
      </c>
      <c r="H97" s="139"/>
      <c r="J97" s="265">
        <f t="shared" si="33"/>
        <v>31500</v>
      </c>
      <c r="K97" s="81"/>
    </row>
    <row r="98" spans="1:11" x14ac:dyDescent="0.45">
      <c r="A98" s="40" t="s">
        <v>140</v>
      </c>
      <c r="B98" s="158">
        <v>210</v>
      </c>
      <c r="C98" s="153">
        <f>C97</f>
        <v>105</v>
      </c>
      <c r="D98" s="267">
        <v>1</v>
      </c>
      <c r="E98" s="38">
        <f t="shared" si="30"/>
        <v>22050</v>
      </c>
      <c r="F98" s="59">
        <f>E98</f>
        <v>22050</v>
      </c>
      <c r="G98" s="97">
        <f>C98</f>
        <v>105</v>
      </c>
      <c r="H98" s="139"/>
      <c r="J98" s="265">
        <f t="shared" si="33"/>
        <v>22050</v>
      </c>
    </row>
    <row r="99" spans="1:11" x14ac:dyDescent="0.45">
      <c r="A99" s="40" t="s">
        <v>141</v>
      </c>
      <c r="B99" s="158">
        <v>250</v>
      </c>
      <c r="C99" s="153">
        <f>C98</f>
        <v>105</v>
      </c>
      <c r="D99" s="267">
        <v>2</v>
      </c>
      <c r="E99" s="38">
        <f t="shared" si="30"/>
        <v>52500</v>
      </c>
      <c r="F99" s="59">
        <f t="shared" si="31"/>
        <v>52500</v>
      </c>
      <c r="G99" s="97">
        <f t="shared" si="32"/>
        <v>105</v>
      </c>
      <c r="H99" s="139"/>
      <c r="J99" s="265">
        <f t="shared" si="33"/>
        <v>52500</v>
      </c>
    </row>
    <row r="100" spans="1:11" ht="30" x14ac:dyDescent="0.45">
      <c r="A100" s="40" t="s">
        <v>142</v>
      </c>
      <c r="B100" s="158">
        <v>600</v>
      </c>
      <c r="C100" s="153">
        <f>C99</f>
        <v>105</v>
      </c>
      <c r="D100" s="74">
        <v>1</v>
      </c>
      <c r="E100" s="38">
        <f t="shared" si="30"/>
        <v>63000</v>
      </c>
      <c r="F100" s="59">
        <f t="shared" si="31"/>
        <v>63000</v>
      </c>
      <c r="G100" s="97">
        <f t="shared" si="32"/>
        <v>105</v>
      </c>
      <c r="H100" s="139"/>
      <c r="J100" s="265">
        <f t="shared" si="33"/>
        <v>63000</v>
      </c>
    </row>
    <row r="101" spans="1:11" x14ac:dyDescent="0.45">
      <c r="A101" s="40" t="s">
        <v>143</v>
      </c>
      <c r="B101" s="158">
        <v>480</v>
      </c>
      <c r="C101" s="250"/>
      <c r="D101" s="267">
        <v>3</v>
      </c>
      <c r="E101" s="38">
        <f t="shared" si="30"/>
        <v>0</v>
      </c>
      <c r="F101" s="59">
        <f>E101</f>
        <v>0</v>
      </c>
      <c r="G101" s="117">
        <f>C101</f>
        <v>0</v>
      </c>
      <c r="H101" s="139"/>
      <c r="J101" s="265">
        <f t="shared" si="33"/>
        <v>0</v>
      </c>
    </row>
    <row r="102" spans="1:11" outlineLevel="1" x14ac:dyDescent="0.45">
      <c r="A102" s="40" t="s">
        <v>144</v>
      </c>
      <c r="B102" s="158">
        <v>325</v>
      </c>
      <c r="C102" s="290"/>
      <c r="D102" s="44">
        <v>1</v>
      </c>
      <c r="E102" s="38">
        <f>B102*C102</f>
        <v>0</v>
      </c>
      <c r="F102" s="59">
        <f t="shared" si="31"/>
        <v>0</v>
      </c>
      <c r="G102" s="167">
        <f t="shared" si="32"/>
        <v>0</v>
      </c>
      <c r="H102" s="139"/>
      <c r="J102" s="265">
        <f t="shared" si="33"/>
        <v>0</v>
      </c>
    </row>
    <row r="103" spans="1:11" outlineLevel="1" x14ac:dyDescent="0.45">
      <c r="A103" s="40" t="s">
        <v>145</v>
      </c>
      <c r="B103" s="158">
        <v>845</v>
      </c>
      <c r="C103" s="167"/>
      <c r="D103" s="44">
        <v>1</v>
      </c>
      <c r="E103" s="38">
        <f>B103*C103</f>
        <v>0</v>
      </c>
      <c r="F103" s="59">
        <f t="shared" si="31"/>
        <v>0</v>
      </c>
      <c r="G103" s="167">
        <f>C103</f>
        <v>0</v>
      </c>
      <c r="H103" s="139"/>
      <c r="J103" s="265">
        <f t="shared" si="33"/>
        <v>0</v>
      </c>
    </row>
    <row r="104" spans="1:11" x14ac:dyDescent="0.45">
      <c r="A104" s="113"/>
      <c r="B104" s="226">
        <f>SUM(B105:B109)</f>
        <v>120.63000000000001</v>
      </c>
      <c r="C104" s="120"/>
      <c r="D104" s="113"/>
      <c r="E104" s="113"/>
      <c r="F104" s="113"/>
      <c r="G104" s="120"/>
      <c r="H104" s="139"/>
      <c r="J104" s="265"/>
    </row>
    <row r="105" spans="1:11" x14ac:dyDescent="0.45">
      <c r="A105" s="121" t="s">
        <v>146</v>
      </c>
      <c r="B105" s="122">
        <v>35.479999999999997</v>
      </c>
      <c r="C105" s="228"/>
      <c r="D105" s="113"/>
      <c r="E105" s="113"/>
      <c r="F105" s="113"/>
      <c r="G105" s="120"/>
      <c r="H105" s="120"/>
      <c r="J105" s="265"/>
    </row>
    <row r="106" spans="1:11" x14ac:dyDescent="0.45">
      <c r="A106" s="121" t="s">
        <v>147</v>
      </c>
      <c r="B106" s="122">
        <v>37.950000000000003</v>
      </c>
      <c r="C106" s="120"/>
      <c r="D106" s="113"/>
      <c r="E106" s="113"/>
      <c r="F106" s="113"/>
      <c r="G106" s="120"/>
      <c r="H106" s="120"/>
    </row>
    <row r="107" spans="1:11" x14ac:dyDescent="0.45">
      <c r="A107" s="121" t="s">
        <v>148</v>
      </c>
      <c r="B107" s="122">
        <f>26.66-G78</f>
        <v>18.66</v>
      </c>
      <c r="C107" s="120"/>
      <c r="D107" s="113"/>
      <c r="E107" s="113"/>
      <c r="F107" s="113"/>
      <c r="G107" s="120"/>
      <c r="H107" s="120"/>
      <c r="I107" s="219"/>
    </row>
    <row r="108" spans="1:11" s="81" customFormat="1" x14ac:dyDescent="0.45">
      <c r="A108" s="121" t="s">
        <v>149</v>
      </c>
      <c r="B108" s="122">
        <f>15.2-G75</f>
        <v>7.1999999999999993</v>
      </c>
      <c r="C108" s="122"/>
      <c r="D108" s="113"/>
      <c r="E108" s="113"/>
      <c r="F108" s="113"/>
      <c r="G108" s="120"/>
      <c r="H108" s="120"/>
      <c r="I108" s="219"/>
      <c r="J108" s="264"/>
    </row>
    <row r="109" spans="1:11" s="81" customFormat="1" x14ac:dyDescent="0.45">
      <c r="A109" s="121" t="s">
        <v>150</v>
      </c>
      <c r="B109" s="122">
        <v>21.34</v>
      </c>
      <c r="C109" s="122"/>
      <c r="D109" s="113"/>
      <c r="E109" s="113"/>
      <c r="F109" s="113"/>
      <c r="G109" s="120"/>
      <c r="H109" s="120"/>
      <c r="I109" s="219"/>
      <c r="J109" s="264"/>
    </row>
    <row r="110" spans="1:11" s="81" customFormat="1" x14ac:dyDescent="0.45">
      <c r="A110" s="121"/>
      <c r="B110" s="122"/>
      <c r="C110" s="120"/>
      <c r="D110" s="113"/>
      <c r="E110" s="113"/>
      <c r="F110" s="113"/>
      <c r="G110" s="120"/>
      <c r="H110" s="120"/>
      <c r="I110" s="219"/>
      <c r="J110" s="264"/>
    </row>
    <row r="111" spans="1:11" s="81" customFormat="1" x14ac:dyDescent="0.45">
      <c r="A111" s="451" t="s">
        <v>348</v>
      </c>
      <c r="B111" s="452">
        <v>700</v>
      </c>
      <c r="C111" s="453"/>
      <c r="D111" s="454">
        <v>3</v>
      </c>
      <c r="E111" s="452">
        <f t="shared" ref="E111:E116" si="34">B111*C111*D111</f>
        <v>0</v>
      </c>
      <c r="F111" s="455">
        <f t="shared" ref="F111:F116" si="35">E111</f>
        <v>0</v>
      </c>
      <c r="G111" s="456">
        <v>56.23</v>
      </c>
      <c r="H111" s="458">
        <f t="shared" ref="H111:H116" si="36">(G111*B111*D111)</f>
        <v>118083</v>
      </c>
      <c r="I111" s="218"/>
      <c r="K111" s="495" t="s">
        <v>349</v>
      </c>
    </row>
    <row r="112" spans="1:11" s="81" customFormat="1" x14ac:dyDescent="0.45">
      <c r="A112" s="451" t="s">
        <v>141</v>
      </c>
      <c r="B112" s="452">
        <v>250</v>
      </c>
      <c r="C112" s="453"/>
      <c r="D112" s="454">
        <v>1</v>
      </c>
      <c r="E112" s="452">
        <f t="shared" si="34"/>
        <v>0</v>
      </c>
      <c r="F112" s="455">
        <f t="shared" si="35"/>
        <v>0</v>
      </c>
      <c r="G112" s="453">
        <f>G111</f>
        <v>56.23</v>
      </c>
      <c r="H112" s="458">
        <f t="shared" si="36"/>
        <v>14057.5</v>
      </c>
      <c r="I112" s="218"/>
      <c r="K112" s="495"/>
    </row>
    <row r="113" spans="1:14" s="81" customFormat="1" x14ac:dyDescent="0.45">
      <c r="A113" s="451" t="s">
        <v>348</v>
      </c>
      <c r="B113" s="452">
        <v>700</v>
      </c>
      <c r="C113" s="453"/>
      <c r="D113" s="454">
        <v>3</v>
      </c>
      <c r="E113" s="452">
        <f t="shared" si="34"/>
        <v>0</v>
      </c>
      <c r="F113" s="455">
        <f t="shared" si="35"/>
        <v>0</v>
      </c>
      <c r="G113" s="456">
        <v>21.53</v>
      </c>
      <c r="H113" s="434">
        <f t="shared" si="36"/>
        <v>45213</v>
      </c>
      <c r="I113" s="218"/>
      <c r="K113" s="494" t="s">
        <v>351</v>
      </c>
    </row>
    <row r="114" spans="1:14" s="81" customFormat="1" x14ac:dyDescent="0.45">
      <c r="A114" s="451" t="s">
        <v>141</v>
      </c>
      <c r="B114" s="452">
        <v>250</v>
      </c>
      <c r="C114" s="453"/>
      <c r="D114" s="454">
        <v>1</v>
      </c>
      <c r="E114" s="452">
        <f t="shared" si="34"/>
        <v>0</v>
      </c>
      <c r="F114" s="455">
        <f t="shared" si="35"/>
        <v>0</v>
      </c>
      <c r="G114" s="453">
        <f>G113</f>
        <v>21.53</v>
      </c>
      <c r="H114" s="434">
        <f t="shared" si="36"/>
        <v>5382.5</v>
      </c>
      <c r="I114" s="218"/>
      <c r="K114" s="494"/>
    </row>
    <row r="115" spans="1:14" s="81" customFormat="1" x14ac:dyDescent="0.45">
      <c r="A115" s="451" t="s">
        <v>348</v>
      </c>
      <c r="B115" s="452">
        <v>700</v>
      </c>
      <c r="C115" s="453"/>
      <c r="D115" s="454">
        <v>3</v>
      </c>
      <c r="E115" s="452">
        <f t="shared" si="34"/>
        <v>0</v>
      </c>
      <c r="F115" s="455">
        <f t="shared" si="35"/>
        <v>0</v>
      </c>
      <c r="G115" s="456">
        <v>6.59</v>
      </c>
      <c r="H115" s="434">
        <f t="shared" si="36"/>
        <v>13839</v>
      </c>
      <c r="I115" s="218"/>
      <c r="K115" s="494" t="s">
        <v>352</v>
      </c>
    </row>
    <row r="116" spans="1:14" s="81" customFormat="1" x14ac:dyDescent="0.45">
      <c r="A116" s="451" t="s">
        <v>141</v>
      </c>
      <c r="B116" s="452">
        <v>250</v>
      </c>
      <c r="C116" s="453"/>
      <c r="D116" s="454">
        <v>1</v>
      </c>
      <c r="E116" s="452">
        <f t="shared" si="34"/>
        <v>0</v>
      </c>
      <c r="F116" s="455">
        <f t="shared" si="35"/>
        <v>0</v>
      </c>
      <c r="G116" s="453">
        <f>G115</f>
        <v>6.59</v>
      </c>
      <c r="H116" s="434">
        <f t="shared" si="36"/>
        <v>1647.5</v>
      </c>
      <c r="I116" s="218"/>
      <c r="K116" s="494"/>
    </row>
    <row r="117" spans="1:14" s="81" customFormat="1" x14ac:dyDescent="0.45">
      <c r="A117" s="121"/>
      <c r="B117" s="41"/>
      <c r="C117" s="120"/>
      <c r="D117" s="113"/>
      <c r="E117" s="113"/>
      <c r="F117" s="113"/>
      <c r="G117" s="120"/>
      <c r="H117" s="120"/>
      <c r="I117" s="219"/>
      <c r="J117" s="264"/>
    </row>
    <row r="118" spans="1:14" x14ac:dyDescent="0.45">
      <c r="A118" s="40" t="s">
        <v>151</v>
      </c>
      <c r="B118" s="160">
        <v>3900</v>
      </c>
      <c r="C118" s="125"/>
      <c r="D118" s="74">
        <v>1</v>
      </c>
      <c r="E118" s="38">
        <f>B118*C118*D118</f>
        <v>0</v>
      </c>
      <c r="F118" s="60">
        <f>E118</f>
        <v>0</v>
      </c>
      <c r="G118" s="125">
        <f>C118</f>
        <v>0</v>
      </c>
      <c r="J118" s="265"/>
    </row>
    <row r="119" spans="1:14" s="81" customFormat="1" x14ac:dyDescent="0.45">
      <c r="A119" s="40" t="s">
        <v>152</v>
      </c>
      <c r="B119" s="38"/>
      <c r="C119" s="97"/>
      <c r="D119" s="74">
        <v>1</v>
      </c>
      <c r="E119" s="38">
        <f>B119*C119*D119</f>
        <v>0</v>
      </c>
      <c r="F119" s="59">
        <f>E119</f>
        <v>0</v>
      </c>
      <c r="G119" s="97">
        <f>C119</f>
        <v>0</v>
      </c>
      <c r="I119" s="218"/>
      <c r="J119" s="265">
        <f>(G119*B119*D119)</f>
        <v>0</v>
      </c>
    </row>
    <row r="120" spans="1:14" s="81" customFormat="1" x14ac:dyDescent="0.45">
      <c r="A120" s="40" t="s">
        <v>153</v>
      </c>
      <c r="B120" s="38"/>
      <c r="C120" s="97"/>
      <c r="D120" s="74">
        <v>1</v>
      </c>
      <c r="E120" s="38">
        <f>B120*C120*D120</f>
        <v>0</v>
      </c>
      <c r="F120" s="59">
        <f>E120</f>
        <v>0</v>
      </c>
      <c r="G120" s="97">
        <f>C120</f>
        <v>0</v>
      </c>
      <c r="I120" s="218"/>
      <c r="J120" s="265">
        <f>(G120*B120*D120)</f>
        <v>0</v>
      </c>
    </row>
    <row r="121" spans="1:14" s="81" customFormat="1" collapsed="1" x14ac:dyDescent="0.45">
      <c r="A121" s="121"/>
      <c r="B121" s="122"/>
      <c r="C121" s="120"/>
      <c r="D121" s="113"/>
      <c r="E121" s="113"/>
      <c r="F121" s="113"/>
      <c r="G121" s="120"/>
      <c r="H121" s="120"/>
      <c r="I121" s="219"/>
      <c r="J121" s="264"/>
    </row>
    <row r="122" spans="1:14" ht="63.75" customHeight="1" thickBot="1" x14ac:dyDescent="0.85">
      <c r="A122" s="164" t="s">
        <v>15</v>
      </c>
      <c r="B122" s="17" t="s">
        <v>54</v>
      </c>
      <c r="C122" s="418" t="s">
        <v>154</v>
      </c>
      <c r="D122" s="17"/>
      <c r="E122" s="9" t="s">
        <v>56</v>
      </c>
      <c r="F122" s="137" t="s">
        <v>57</v>
      </c>
      <c r="G122" s="83" t="s">
        <v>81</v>
      </c>
      <c r="K122" s="81"/>
      <c r="L122" s="81"/>
      <c r="M122" s="81"/>
      <c r="N122" s="81"/>
    </row>
    <row r="123" spans="1:14" ht="21.75" thickBot="1" x14ac:dyDescent="0.5">
      <c r="A123" s="54">
        <f>SUM(E124:E129)</f>
        <v>6500</v>
      </c>
      <c r="B123" s="56" t="s">
        <v>61</v>
      </c>
      <c r="C123" s="145" t="s">
        <v>62</v>
      </c>
      <c r="D123" s="56"/>
      <c r="E123" s="57">
        <f>SUM(E124:E126)</f>
        <v>0</v>
      </c>
      <c r="F123" s="178">
        <f>SUM(F124:F129)</f>
        <v>6500</v>
      </c>
      <c r="G123" s="268" t="s">
        <v>63</v>
      </c>
      <c r="H123" s="138">
        <f>SUM(H124:H129)</f>
        <v>0</v>
      </c>
      <c r="K123" s="81"/>
      <c r="L123" s="81"/>
      <c r="M123" s="81"/>
      <c r="N123" s="81"/>
    </row>
    <row r="124" spans="1:14" x14ac:dyDescent="0.45">
      <c r="A124" s="40" t="s">
        <v>155</v>
      </c>
      <c r="B124" s="160">
        <v>2600</v>
      </c>
      <c r="C124" s="125"/>
      <c r="D124" s="44">
        <v>1</v>
      </c>
      <c r="E124" s="38">
        <f>B124*C124</f>
        <v>0</v>
      </c>
      <c r="F124" s="59">
        <f>E124</f>
        <v>0</v>
      </c>
      <c r="G124" s="125">
        <f>C124</f>
        <v>0</v>
      </c>
      <c r="H124" s="139"/>
      <c r="J124" s="265">
        <f t="shared" ref="J124:J129" si="37">(G124*B124*D124)</f>
        <v>0</v>
      </c>
      <c r="K124" s="81"/>
      <c r="L124" s="81"/>
      <c r="M124" s="81"/>
      <c r="N124" s="81"/>
    </row>
    <row r="125" spans="1:14" x14ac:dyDescent="0.45">
      <c r="A125" s="40" t="s">
        <v>156</v>
      </c>
      <c r="B125" s="160">
        <v>2340</v>
      </c>
      <c r="C125" s="153"/>
      <c r="D125" s="44">
        <v>1</v>
      </c>
      <c r="E125" s="38">
        <f>B125*C125</f>
        <v>0</v>
      </c>
      <c r="F125" s="59">
        <f>E125</f>
        <v>0</v>
      </c>
      <c r="G125" s="153">
        <f>C125</f>
        <v>0</v>
      </c>
      <c r="H125" s="139"/>
      <c r="J125" s="265">
        <f t="shared" si="37"/>
        <v>0</v>
      </c>
      <c r="K125" s="81"/>
      <c r="L125" s="81"/>
      <c r="M125" s="81"/>
      <c r="N125" s="81"/>
    </row>
    <row r="126" spans="1:14" x14ac:dyDescent="0.45">
      <c r="A126" s="40" t="s">
        <v>157</v>
      </c>
      <c r="B126" s="160">
        <v>5850</v>
      </c>
      <c r="C126" s="124"/>
      <c r="D126" s="44">
        <v>1</v>
      </c>
      <c r="E126" s="38">
        <f>B126*C126</f>
        <v>0</v>
      </c>
      <c r="F126" s="59">
        <f>E126</f>
        <v>0</v>
      </c>
      <c r="G126" s="124">
        <f>C126</f>
        <v>0</v>
      </c>
      <c r="H126" s="139"/>
      <c r="J126" s="265">
        <f t="shared" si="37"/>
        <v>0</v>
      </c>
      <c r="K126" s="81"/>
      <c r="L126" s="81"/>
      <c r="M126" s="81"/>
      <c r="N126" s="81"/>
    </row>
    <row r="127" spans="1:14" x14ac:dyDescent="0.45">
      <c r="A127" s="40" t="s">
        <v>158</v>
      </c>
      <c r="B127" s="160">
        <v>9100</v>
      </c>
      <c r="C127" s="97"/>
      <c r="D127" s="44">
        <v>1</v>
      </c>
      <c r="E127" s="38">
        <f>B126*C127</f>
        <v>0</v>
      </c>
      <c r="F127" s="59">
        <f>E127</f>
        <v>0</v>
      </c>
      <c r="G127" s="97">
        <f>C127</f>
        <v>0</v>
      </c>
      <c r="H127" s="139"/>
      <c r="J127" s="265">
        <f t="shared" si="37"/>
        <v>0</v>
      </c>
      <c r="K127" s="81"/>
      <c r="L127" s="81"/>
      <c r="M127" s="81"/>
      <c r="N127" s="81"/>
    </row>
    <row r="128" spans="1:14" x14ac:dyDescent="0.45">
      <c r="A128" s="40" t="s">
        <v>159</v>
      </c>
      <c r="B128" s="160">
        <v>650</v>
      </c>
      <c r="C128" s="125">
        <v>10</v>
      </c>
      <c r="D128" s="44">
        <v>1</v>
      </c>
      <c r="E128" s="38">
        <f>B128*C128</f>
        <v>6500</v>
      </c>
      <c r="F128" s="59">
        <f>E128</f>
        <v>6500</v>
      </c>
      <c r="G128" s="125">
        <f>C128</f>
        <v>10</v>
      </c>
      <c r="H128" s="251"/>
      <c r="J128" s="265">
        <f t="shared" si="37"/>
        <v>6500</v>
      </c>
      <c r="K128" s="81"/>
      <c r="L128" s="81"/>
      <c r="M128" s="81"/>
      <c r="N128" s="81"/>
    </row>
    <row r="129" spans="1:14" x14ac:dyDescent="0.45">
      <c r="A129" s="113"/>
      <c r="B129" s="160"/>
      <c r="C129" s="150"/>
      <c r="D129" s="118"/>
      <c r="E129" s="41"/>
      <c r="F129" s="41"/>
      <c r="G129" s="112"/>
      <c r="H129" s="139"/>
      <c r="J129" s="265">
        <f t="shared" si="37"/>
        <v>0</v>
      </c>
      <c r="K129" s="81"/>
      <c r="L129" s="81"/>
      <c r="M129" s="81"/>
      <c r="N129" s="81"/>
    </row>
    <row r="130" spans="1:14" ht="81.599999999999994" customHeight="1" thickBot="1" x14ac:dyDescent="0.85">
      <c r="A130" s="164" t="s">
        <v>16</v>
      </c>
      <c r="B130" s="17" t="s">
        <v>54</v>
      </c>
      <c r="C130" s="146" t="s">
        <v>91</v>
      </c>
      <c r="D130" s="17"/>
      <c r="E130" s="9" t="s">
        <v>56</v>
      </c>
      <c r="F130" s="137" t="s">
        <v>160</v>
      </c>
      <c r="G130" s="83" t="s">
        <v>81</v>
      </c>
      <c r="K130" s="81"/>
      <c r="L130" s="81"/>
      <c r="M130" s="81"/>
      <c r="N130" s="81"/>
    </row>
    <row r="131" spans="1:14" ht="21.75" thickBot="1" x14ac:dyDescent="0.5">
      <c r="A131" s="54">
        <f>SUM(E132:E136)</f>
        <v>174000</v>
      </c>
      <c r="B131" s="56" t="s">
        <v>61</v>
      </c>
      <c r="C131" s="145" t="s">
        <v>62</v>
      </c>
      <c r="D131" s="56"/>
      <c r="E131" s="57">
        <f>SUM(E132:E136)</f>
        <v>174000</v>
      </c>
      <c r="F131" s="178">
        <f>SUM(F132:F137)</f>
        <v>174000</v>
      </c>
      <c r="G131" s="268" t="s">
        <v>63</v>
      </c>
      <c r="H131" s="138">
        <f>SUM(H132:H137)</f>
        <v>0</v>
      </c>
      <c r="K131" s="252"/>
      <c r="L131" s="81"/>
      <c r="M131" s="81"/>
      <c r="N131" s="81"/>
    </row>
    <row r="132" spans="1:14" s="81" customFormat="1" ht="75" x14ac:dyDescent="0.45">
      <c r="A132" s="40" t="s">
        <v>161</v>
      </c>
      <c r="B132" s="160">
        <v>3600</v>
      </c>
      <c r="C132" s="114">
        <v>20</v>
      </c>
      <c r="D132" s="44">
        <v>1</v>
      </c>
      <c r="E132" s="43">
        <f t="shared" ref="E132:E137" si="38">B132*C132</f>
        <v>72000</v>
      </c>
      <c r="F132" s="59">
        <f t="shared" ref="F132:F137" si="39">E132</f>
        <v>72000</v>
      </c>
      <c r="G132" s="114">
        <f t="shared" ref="G132:G137" si="40">C132</f>
        <v>20</v>
      </c>
      <c r="I132" s="218"/>
      <c r="J132" s="265">
        <f t="shared" ref="J132:J137" si="41">(G132*B132*D132)</f>
        <v>72000</v>
      </c>
      <c r="K132" s="252"/>
    </row>
    <row r="133" spans="1:14" s="259" customFormat="1" ht="91.15" customHeight="1" x14ac:dyDescent="0.45">
      <c r="A133" s="40" t="s">
        <v>162</v>
      </c>
      <c r="B133" s="160">
        <v>1500</v>
      </c>
      <c r="C133" s="102">
        <v>20</v>
      </c>
      <c r="D133" s="44">
        <v>1</v>
      </c>
      <c r="E133" s="43">
        <f t="shared" si="38"/>
        <v>30000</v>
      </c>
      <c r="F133" s="59">
        <f t="shared" si="39"/>
        <v>30000</v>
      </c>
      <c r="G133" s="114">
        <f t="shared" si="40"/>
        <v>20</v>
      </c>
      <c r="I133" s="260"/>
      <c r="J133" s="265">
        <f t="shared" si="41"/>
        <v>30000</v>
      </c>
      <c r="K133" s="252"/>
      <c r="L133" s="81"/>
      <c r="M133" s="81"/>
      <c r="N133" s="81"/>
    </row>
    <row r="134" spans="1:14" ht="75" x14ac:dyDescent="0.45">
      <c r="A134" s="40" t="s">
        <v>163</v>
      </c>
      <c r="B134" s="160">
        <v>24000</v>
      </c>
      <c r="C134" s="225">
        <v>3</v>
      </c>
      <c r="D134" s="44">
        <v>1</v>
      </c>
      <c r="E134" s="43">
        <f t="shared" si="38"/>
        <v>72000</v>
      </c>
      <c r="F134" s="59">
        <f t="shared" si="39"/>
        <v>72000</v>
      </c>
      <c r="G134" s="225">
        <f t="shared" si="40"/>
        <v>3</v>
      </c>
      <c r="H134" s="259"/>
      <c r="J134" s="265">
        <f t="shared" si="41"/>
        <v>72000</v>
      </c>
      <c r="K134" s="252"/>
      <c r="L134" s="81"/>
      <c r="M134" s="81"/>
      <c r="N134" s="81"/>
    </row>
    <row r="135" spans="1:14" ht="15" customHeight="1" x14ac:dyDescent="0.45">
      <c r="A135" s="40" t="s">
        <v>164</v>
      </c>
      <c r="B135" s="160">
        <v>20000</v>
      </c>
      <c r="C135" s="102"/>
      <c r="D135" s="44">
        <v>1</v>
      </c>
      <c r="E135" s="38">
        <f t="shared" si="38"/>
        <v>0</v>
      </c>
      <c r="F135" s="59">
        <f t="shared" si="39"/>
        <v>0</v>
      </c>
      <c r="G135" s="102">
        <f t="shared" si="40"/>
        <v>0</v>
      </c>
      <c r="J135" s="265">
        <f t="shared" si="41"/>
        <v>0</v>
      </c>
      <c r="K135" s="81"/>
      <c r="L135" s="81"/>
      <c r="M135" s="81"/>
      <c r="N135" s="81"/>
    </row>
    <row r="136" spans="1:14" ht="15" customHeight="1" x14ac:dyDescent="0.45">
      <c r="A136" s="40" t="s">
        <v>165</v>
      </c>
      <c r="B136" s="160">
        <v>35000</v>
      </c>
      <c r="C136" s="102"/>
      <c r="D136" s="44">
        <v>1</v>
      </c>
      <c r="E136" s="38">
        <f t="shared" si="38"/>
        <v>0</v>
      </c>
      <c r="F136" s="59">
        <f t="shared" si="39"/>
        <v>0</v>
      </c>
      <c r="G136" s="102">
        <f t="shared" si="40"/>
        <v>0</v>
      </c>
      <c r="J136" s="265">
        <f>(G136*B136*D136)</f>
        <v>0</v>
      </c>
      <c r="K136" s="81"/>
    </row>
    <row r="137" spans="1:14" x14ac:dyDescent="0.45">
      <c r="A137" s="40" t="s">
        <v>166</v>
      </c>
      <c r="B137" s="160">
        <v>7000</v>
      </c>
      <c r="C137" s="102"/>
      <c r="D137" s="44">
        <v>1</v>
      </c>
      <c r="E137" s="38">
        <f t="shared" si="38"/>
        <v>0</v>
      </c>
      <c r="F137" s="59">
        <f t="shared" si="39"/>
        <v>0</v>
      </c>
      <c r="G137" s="102">
        <f t="shared" si="40"/>
        <v>0</v>
      </c>
      <c r="J137" s="265">
        <f t="shared" si="41"/>
        <v>0</v>
      </c>
      <c r="K137" s="81"/>
    </row>
    <row r="138" spans="1:14" ht="63.75" customHeight="1" thickBot="1" x14ac:dyDescent="0.85">
      <c r="A138" s="164" t="s">
        <v>17</v>
      </c>
      <c r="B138" s="17" t="s">
        <v>54</v>
      </c>
      <c r="C138" s="146" t="s">
        <v>91</v>
      </c>
      <c r="D138" s="17"/>
      <c r="E138" s="9" t="s">
        <v>56</v>
      </c>
      <c r="F138" s="137" t="s">
        <v>160</v>
      </c>
      <c r="G138" s="83" t="s">
        <v>81</v>
      </c>
      <c r="K138" s="81"/>
    </row>
    <row r="139" spans="1:14" ht="21.75" thickBot="1" x14ac:dyDescent="0.5">
      <c r="A139" s="54">
        <f>SUM(E140:E141)</f>
        <v>0</v>
      </c>
      <c r="B139" s="56" t="s">
        <v>61</v>
      </c>
      <c r="C139" s="145" t="s">
        <v>62</v>
      </c>
      <c r="D139" s="56"/>
      <c r="E139" s="57">
        <f>SUM(E140:E141)</f>
        <v>0</v>
      </c>
      <c r="F139" s="178">
        <f>SUM(F140:F141)</f>
        <v>0</v>
      </c>
      <c r="G139" s="268" t="s">
        <v>63</v>
      </c>
      <c r="H139" s="138">
        <f>SUM(H140:H141)</f>
        <v>0</v>
      </c>
      <c r="K139" s="81"/>
    </row>
    <row r="140" spans="1:14" ht="45" hidden="1" outlineLevel="1" x14ac:dyDescent="0.45">
      <c r="A140" s="42" t="s">
        <v>167</v>
      </c>
      <c r="B140" s="160">
        <v>19500</v>
      </c>
      <c r="C140" s="123"/>
      <c r="D140" s="44">
        <v>1</v>
      </c>
      <c r="E140" s="43">
        <f>B140*C140</f>
        <v>0</v>
      </c>
      <c r="F140" s="59">
        <f>E140</f>
        <v>0</v>
      </c>
      <c r="G140" s="123">
        <f>C140</f>
        <v>0</v>
      </c>
      <c r="H140" s="139"/>
      <c r="J140" s="265">
        <f>(G140*B140*D140)</f>
        <v>0</v>
      </c>
      <c r="K140" s="81"/>
    </row>
    <row r="141" spans="1:14" ht="49.15" hidden="1" customHeight="1" outlineLevel="1" x14ac:dyDescent="0.45">
      <c r="A141" s="40" t="s">
        <v>168</v>
      </c>
      <c r="B141" s="160">
        <v>0</v>
      </c>
      <c r="C141" s="102"/>
      <c r="D141" s="44">
        <v>1</v>
      </c>
      <c r="E141" s="43">
        <f>B141*C141</f>
        <v>0</v>
      </c>
      <c r="F141" s="59">
        <f>E141*0.85</f>
        <v>0</v>
      </c>
      <c r="G141" s="102">
        <f>C141</f>
        <v>0</v>
      </c>
      <c r="H141" s="139">
        <f>(G141*B141*D141)*0.85</f>
        <v>0</v>
      </c>
      <c r="K141" s="81"/>
    </row>
    <row r="142" spans="1:14" ht="87" customHeight="1" collapsed="1" thickBot="1" x14ac:dyDescent="0.85">
      <c r="A142" s="164" t="s">
        <v>169</v>
      </c>
      <c r="B142" s="17" t="s">
        <v>54</v>
      </c>
      <c r="C142" s="146" t="s">
        <v>91</v>
      </c>
      <c r="D142" s="17"/>
      <c r="E142" s="9" t="s">
        <v>56</v>
      </c>
      <c r="F142" s="137" t="s">
        <v>160</v>
      </c>
      <c r="G142" s="83" t="s">
        <v>81</v>
      </c>
      <c r="K142" s="81"/>
    </row>
    <row r="143" spans="1:14" ht="21.75" thickBot="1" x14ac:dyDescent="0.5">
      <c r="A143" s="54">
        <f>SUM(E144:E147)</f>
        <v>0</v>
      </c>
      <c r="B143" s="56" t="s">
        <v>61</v>
      </c>
      <c r="C143" s="145" t="s">
        <v>62</v>
      </c>
      <c r="D143" s="56"/>
      <c r="E143" s="57">
        <f>SUM(E144:E144)</f>
        <v>0</v>
      </c>
      <c r="F143" s="178">
        <f>SUM(F144:F145)</f>
        <v>0</v>
      </c>
      <c r="G143" s="268" t="s">
        <v>63</v>
      </c>
      <c r="H143" s="138">
        <f>SUM(H144:H147)</f>
        <v>0</v>
      </c>
      <c r="K143" s="81"/>
    </row>
    <row r="144" spans="1:14" ht="30" hidden="1" outlineLevel="1" x14ac:dyDescent="0.45">
      <c r="A144" s="40" t="s">
        <v>170</v>
      </c>
      <c r="B144" s="160">
        <v>13000</v>
      </c>
      <c r="C144" s="154"/>
      <c r="D144" s="44">
        <v>1</v>
      </c>
      <c r="E144" s="43">
        <f>B144*C144</f>
        <v>0</v>
      </c>
      <c r="F144" s="59">
        <f>E144</f>
        <v>0</v>
      </c>
      <c r="G144" s="114">
        <f>C144</f>
        <v>0</v>
      </c>
      <c r="H144" s="139"/>
      <c r="J144" s="265">
        <f>(G144*B144*D144)</f>
        <v>0</v>
      </c>
      <c r="K144" s="81"/>
    </row>
    <row r="145" spans="1:11" ht="30" hidden="1" outlineLevel="1" x14ac:dyDescent="0.45">
      <c r="A145" s="40" t="s">
        <v>171</v>
      </c>
      <c r="B145" s="160">
        <v>6500</v>
      </c>
      <c r="C145" s="102"/>
      <c r="D145" s="39">
        <v>1</v>
      </c>
      <c r="E145" s="38">
        <f>B145*C145</f>
        <v>0</v>
      </c>
      <c r="F145" s="59">
        <f>E145</f>
        <v>0</v>
      </c>
      <c r="G145" s="114">
        <f>C145</f>
        <v>0</v>
      </c>
      <c r="H145" s="139"/>
      <c r="J145" s="265">
        <f>(G145*B145*D145)</f>
        <v>0</v>
      </c>
      <c r="K145" s="81"/>
    </row>
    <row r="146" spans="1:11" ht="30" hidden="1" outlineLevel="1" x14ac:dyDescent="0.45">
      <c r="A146" s="40" t="s">
        <v>170</v>
      </c>
      <c r="B146" s="160">
        <v>10400</v>
      </c>
      <c r="C146" s="154"/>
      <c r="D146" s="39">
        <v>1</v>
      </c>
      <c r="E146" s="38">
        <f>B146*C146</f>
        <v>0</v>
      </c>
      <c r="F146" s="59">
        <f>E146*0.85</f>
        <v>0</v>
      </c>
      <c r="G146" s="111"/>
      <c r="H146" s="139">
        <f>(G146*B146*D146)*0.85</f>
        <v>0</v>
      </c>
      <c r="K146" s="81"/>
    </row>
    <row r="147" spans="1:11" hidden="1" outlineLevel="1" x14ac:dyDescent="0.45">
      <c r="A147" s="40"/>
      <c r="B147" s="160">
        <v>0</v>
      </c>
      <c r="C147" s="151">
        <v>0</v>
      </c>
      <c r="D147" s="39">
        <v>1</v>
      </c>
      <c r="E147" s="38">
        <f>B147*C147</f>
        <v>0</v>
      </c>
      <c r="F147" s="59">
        <f>E147*0.85</f>
        <v>0</v>
      </c>
      <c r="G147" s="111"/>
      <c r="H147" s="139">
        <f>(G147*B147*D147)*0.85</f>
        <v>0</v>
      </c>
      <c r="K147" s="81"/>
    </row>
    <row r="148" spans="1:11" hidden="1" outlineLevel="1" collapsed="1" x14ac:dyDescent="0.45">
      <c r="A148" s="431"/>
      <c r="B148" s="81"/>
      <c r="D148" s="81"/>
      <c r="E148" s="81"/>
      <c r="F148" s="81"/>
      <c r="K148" s="81"/>
    </row>
    <row r="149" spans="1:11" ht="83.45" customHeight="1" collapsed="1" thickBot="1" x14ac:dyDescent="0.85">
      <c r="A149" s="164" t="s">
        <v>172</v>
      </c>
      <c r="B149" s="17" t="s">
        <v>54</v>
      </c>
      <c r="C149" s="146" t="s">
        <v>91</v>
      </c>
      <c r="D149" s="17"/>
      <c r="E149" s="9" t="s">
        <v>56</v>
      </c>
      <c r="F149" s="137" t="s">
        <v>160</v>
      </c>
      <c r="G149" s="83" t="s">
        <v>81</v>
      </c>
      <c r="J149" s="265"/>
      <c r="K149" s="81"/>
    </row>
    <row r="150" spans="1:11" ht="21.75" thickBot="1" x14ac:dyDescent="0.5">
      <c r="A150" s="54">
        <f>SUM(E151:E155)</f>
        <v>155349.5</v>
      </c>
      <c r="B150" s="56" t="s">
        <v>61</v>
      </c>
      <c r="C150" s="145" t="s">
        <v>62</v>
      </c>
      <c r="D150" s="56"/>
      <c r="E150" s="57">
        <f>SUM(E151:E154)</f>
        <v>155349.5</v>
      </c>
      <c r="F150" s="178">
        <f>SUM(F151:F153)</f>
        <v>95349.5</v>
      </c>
      <c r="G150" s="268" t="s">
        <v>63</v>
      </c>
      <c r="H150" s="138">
        <f>SUM(H151:H154)</f>
        <v>85000</v>
      </c>
      <c r="K150" s="81"/>
    </row>
    <row r="151" spans="1:11" x14ac:dyDescent="0.45">
      <c r="A151" s="42" t="s">
        <v>173</v>
      </c>
      <c r="B151" s="160">
        <v>13000</v>
      </c>
      <c r="C151" s="240">
        <f>P29</f>
        <v>5.297194444444445</v>
      </c>
      <c r="D151" s="44">
        <v>1</v>
      </c>
      <c r="E151" s="43">
        <f>B151*C151</f>
        <v>68863.527777777781</v>
      </c>
      <c r="F151" s="59">
        <f t="shared" ref="F151:F156" si="42">E151</f>
        <v>68863.527777777781</v>
      </c>
      <c r="G151" s="483">
        <f>4+1</f>
        <v>5</v>
      </c>
      <c r="H151" s="438">
        <f>(G151*B151*D151)</f>
        <v>65000</v>
      </c>
      <c r="K151" s="81"/>
    </row>
    <row r="152" spans="1:11" x14ac:dyDescent="0.45">
      <c r="A152" s="42" t="s">
        <v>174</v>
      </c>
      <c r="B152" s="160">
        <v>5000</v>
      </c>
      <c r="C152" s="240">
        <f>C151</f>
        <v>5.297194444444445</v>
      </c>
      <c r="D152" s="44">
        <v>1</v>
      </c>
      <c r="E152" s="43">
        <f>B152*C152</f>
        <v>26485.972222222226</v>
      </c>
      <c r="F152" s="59">
        <f t="shared" si="42"/>
        <v>26485.972222222226</v>
      </c>
      <c r="G152" s="240">
        <v>4</v>
      </c>
      <c r="H152" s="438">
        <f>(G152*B152*D152)</f>
        <v>20000</v>
      </c>
      <c r="K152" s="81"/>
    </row>
    <row r="153" spans="1:11" x14ac:dyDescent="0.45">
      <c r="A153" s="40" t="s">
        <v>175</v>
      </c>
      <c r="B153" s="160">
        <v>35000</v>
      </c>
      <c r="C153" s="102"/>
      <c r="D153" s="39">
        <v>1</v>
      </c>
      <c r="E153" s="38">
        <f>B153*C153</f>
        <v>0</v>
      </c>
      <c r="F153" s="59">
        <f t="shared" si="42"/>
        <v>0</v>
      </c>
      <c r="G153" s="102">
        <f>C153</f>
        <v>0</v>
      </c>
      <c r="J153" s="265">
        <f>(G153*B153*D153)</f>
        <v>0</v>
      </c>
      <c r="K153" s="81"/>
    </row>
    <row r="154" spans="1:11" x14ac:dyDescent="0.45">
      <c r="A154" s="277" t="s">
        <v>176</v>
      </c>
      <c r="B154" s="398">
        <v>20000</v>
      </c>
      <c r="C154" s="152">
        <v>3</v>
      </c>
      <c r="D154" s="39">
        <v>1</v>
      </c>
      <c r="E154" s="38">
        <f>B154*C154</f>
        <v>60000</v>
      </c>
      <c r="F154" s="59">
        <f t="shared" si="42"/>
        <v>60000</v>
      </c>
      <c r="G154" s="240">
        <f>C154</f>
        <v>3</v>
      </c>
      <c r="J154" s="265">
        <f>(G154*B154*D154)</f>
        <v>60000</v>
      </c>
      <c r="K154" s="81"/>
    </row>
    <row r="155" spans="1:11" hidden="1" outlineLevel="1" x14ac:dyDescent="0.45">
      <c r="A155" s="40"/>
      <c r="B155" s="160">
        <v>0</v>
      </c>
      <c r="C155" s="152">
        <v>0</v>
      </c>
      <c r="D155" s="39"/>
      <c r="E155" s="38">
        <f>B155*C155</f>
        <v>0</v>
      </c>
      <c r="F155" s="59">
        <f t="shared" si="42"/>
        <v>0</v>
      </c>
      <c r="G155" s="111"/>
      <c r="J155" s="265">
        <f>(G155*B155*D155)*0.95</f>
        <v>0</v>
      </c>
      <c r="K155" s="81"/>
    </row>
    <row r="156" spans="1:11" hidden="1" outlineLevel="1" x14ac:dyDescent="0.45">
      <c r="A156" s="431"/>
      <c r="B156" s="81"/>
      <c r="D156" s="81"/>
      <c r="E156" s="81"/>
      <c r="F156" s="59">
        <f t="shared" si="42"/>
        <v>0</v>
      </c>
      <c r="J156" s="265">
        <f>(G156*B156*D156)*0.95</f>
        <v>0</v>
      </c>
      <c r="K156" s="81"/>
    </row>
    <row r="157" spans="1:11" ht="63.75" customHeight="1" collapsed="1" thickBot="1" x14ac:dyDescent="0.85">
      <c r="A157" s="164" t="s">
        <v>20</v>
      </c>
      <c r="B157" s="17" t="s">
        <v>54</v>
      </c>
      <c r="C157" s="146" t="s">
        <v>91</v>
      </c>
      <c r="D157" s="17"/>
      <c r="E157" s="9" t="s">
        <v>56</v>
      </c>
      <c r="F157" s="137" t="s">
        <v>57</v>
      </c>
      <c r="G157" s="83" t="s">
        <v>81</v>
      </c>
      <c r="K157" s="81"/>
    </row>
    <row r="158" spans="1:11" ht="21.75" thickBot="1" x14ac:dyDescent="0.5">
      <c r="A158" s="54">
        <f>SUM(E159:E174)</f>
        <v>94500</v>
      </c>
      <c r="B158" s="56" t="s">
        <v>61</v>
      </c>
      <c r="C158" s="145" t="s">
        <v>62</v>
      </c>
      <c r="D158" s="56"/>
      <c r="E158" s="57">
        <f>SUM(E159:E160)</f>
        <v>90000</v>
      </c>
      <c r="F158" s="178">
        <f>SUM(F159:F166)</f>
        <v>93825</v>
      </c>
      <c r="G158" s="268" t="s">
        <v>63</v>
      </c>
      <c r="H158" s="138">
        <f>SUM(H159:H176)</f>
        <v>88500</v>
      </c>
      <c r="K158" s="81"/>
    </row>
    <row r="159" spans="1:11" ht="30" x14ac:dyDescent="0.45">
      <c r="A159" s="42" t="s">
        <v>177</v>
      </c>
      <c r="B159" s="160">
        <v>40000</v>
      </c>
      <c r="C159" s="114">
        <v>1</v>
      </c>
      <c r="D159" s="39">
        <v>1</v>
      </c>
      <c r="E159" s="43">
        <f t="shared" ref="E159:E170" si="43">B159*C159</f>
        <v>40000</v>
      </c>
      <c r="F159" s="59">
        <f>E159</f>
        <v>40000</v>
      </c>
      <c r="G159" s="114">
        <f t="shared" ref="G159:G176" si="44">C159</f>
        <v>1</v>
      </c>
      <c r="J159" s="265">
        <f t="shared" ref="J159:J166" si="45">(G159*B159*D159)</f>
        <v>40000</v>
      </c>
      <c r="K159" s="81"/>
    </row>
    <row r="160" spans="1:11" ht="30" x14ac:dyDescent="0.45">
      <c r="A160" s="40" t="s">
        <v>178</v>
      </c>
      <c r="B160" s="160">
        <v>50000</v>
      </c>
      <c r="C160" s="114">
        <v>1</v>
      </c>
      <c r="D160" s="39">
        <v>1</v>
      </c>
      <c r="E160" s="38">
        <f t="shared" si="43"/>
        <v>50000</v>
      </c>
      <c r="F160" s="59">
        <f>E160</f>
        <v>50000</v>
      </c>
      <c r="G160" s="114">
        <f t="shared" si="44"/>
        <v>1</v>
      </c>
      <c r="J160" s="265">
        <f t="shared" si="45"/>
        <v>50000</v>
      </c>
      <c r="K160" s="81"/>
    </row>
    <row r="161" spans="1:12" ht="30" x14ac:dyDescent="0.45">
      <c r="A161" s="257" t="s">
        <v>179</v>
      </c>
      <c r="B161" s="160">
        <v>1500</v>
      </c>
      <c r="C161" s="114">
        <v>3</v>
      </c>
      <c r="D161" s="39">
        <v>1</v>
      </c>
      <c r="E161" s="38">
        <f t="shared" si="43"/>
        <v>4500</v>
      </c>
      <c r="F161" s="59">
        <f t="shared" ref="F161:F170" si="46">E161*0.85</f>
        <v>3825</v>
      </c>
      <c r="G161" s="114">
        <f t="shared" si="44"/>
        <v>3</v>
      </c>
      <c r="H161" s="81"/>
      <c r="J161" s="265">
        <f t="shared" si="45"/>
        <v>4500</v>
      </c>
      <c r="K161" s="81"/>
    </row>
    <row r="162" spans="1:12" x14ac:dyDescent="0.45">
      <c r="A162" s="464" t="s">
        <v>350</v>
      </c>
      <c r="B162" s="160">
        <v>25000</v>
      </c>
      <c r="C162" s="114"/>
      <c r="D162" s="39">
        <v>1</v>
      </c>
      <c r="E162" s="38">
        <f t="shared" si="43"/>
        <v>0</v>
      </c>
      <c r="F162" s="59">
        <f t="shared" si="46"/>
        <v>0</v>
      </c>
      <c r="G162" s="469">
        <v>2</v>
      </c>
      <c r="H162" s="465">
        <f>(G162*B162*D162)</f>
        <v>50000</v>
      </c>
      <c r="K162" s="81"/>
    </row>
    <row r="163" spans="1:12" s="259" customFormat="1" x14ac:dyDescent="0.45">
      <c r="A163" s="230" t="s">
        <v>359</v>
      </c>
      <c r="B163" s="160">
        <v>8000</v>
      </c>
      <c r="C163" s="273"/>
      <c r="D163" s="271">
        <v>1</v>
      </c>
      <c r="E163" s="270">
        <f t="shared" ref="E163" si="47">B163*C163</f>
        <v>0</v>
      </c>
      <c r="F163" s="261">
        <f t="shared" ref="F163" si="48">E163*0.85</f>
        <v>0</v>
      </c>
      <c r="G163" s="123">
        <v>2</v>
      </c>
      <c r="H163" s="265">
        <f>(G163*B163*D163)</f>
        <v>16000</v>
      </c>
      <c r="I163" s="260"/>
      <c r="K163" s="259" t="s">
        <v>180</v>
      </c>
    </row>
    <row r="164" spans="1:12" s="259" customFormat="1" x14ac:dyDescent="0.45">
      <c r="A164" s="230" t="s">
        <v>356</v>
      </c>
      <c r="B164" s="160">
        <v>1500</v>
      </c>
      <c r="C164" s="273"/>
      <c r="D164" s="271">
        <v>1</v>
      </c>
      <c r="E164" s="270">
        <f t="shared" si="43"/>
        <v>0</v>
      </c>
      <c r="F164" s="261">
        <f t="shared" si="46"/>
        <v>0</v>
      </c>
      <c r="G164" s="476">
        <f>3*5</f>
        <v>15</v>
      </c>
      <c r="H164" s="434">
        <f>(G164*B164*D164)</f>
        <v>22500</v>
      </c>
      <c r="I164" s="260"/>
      <c r="K164" s="259" t="s">
        <v>180</v>
      </c>
    </row>
    <row r="165" spans="1:12" ht="30" x14ac:dyDescent="0.45">
      <c r="A165" s="230" t="s">
        <v>355</v>
      </c>
      <c r="B165" s="160">
        <v>15000</v>
      </c>
      <c r="C165" s="115"/>
      <c r="D165" s="39">
        <v>1</v>
      </c>
      <c r="E165" s="43">
        <f t="shared" si="43"/>
        <v>0</v>
      </c>
      <c r="F165" s="59">
        <f t="shared" si="46"/>
        <v>0</v>
      </c>
      <c r="G165" s="114">
        <v>2</v>
      </c>
      <c r="H165" s="81"/>
      <c r="J165" s="265">
        <f t="shared" si="45"/>
        <v>30000</v>
      </c>
      <c r="K165" s="81"/>
    </row>
    <row r="166" spans="1:12" s="259" customFormat="1" outlineLevel="1" x14ac:dyDescent="0.45">
      <c r="A166" s="272" t="s">
        <v>181</v>
      </c>
      <c r="B166" s="160">
        <v>0</v>
      </c>
      <c r="C166" s="273"/>
      <c r="D166" s="271">
        <v>1</v>
      </c>
      <c r="E166" s="270">
        <f t="shared" si="43"/>
        <v>0</v>
      </c>
      <c r="F166" s="261">
        <f>+E166</f>
        <v>0</v>
      </c>
      <c r="G166" s="114">
        <f t="shared" si="44"/>
        <v>0</v>
      </c>
      <c r="I166" s="260"/>
      <c r="J166" s="265">
        <f t="shared" si="45"/>
        <v>0</v>
      </c>
    </row>
    <row r="167" spans="1:12" outlineLevel="1" x14ac:dyDescent="0.45">
      <c r="A167" s="40" t="s">
        <v>182</v>
      </c>
      <c r="B167" s="160">
        <v>32500</v>
      </c>
      <c r="C167" s="114"/>
      <c r="D167" s="39">
        <v>1</v>
      </c>
      <c r="E167" s="38">
        <f t="shared" si="43"/>
        <v>0</v>
      </c>
      <c r="F167" s="59">
        <f t="shared" si="46"/>
        <v>0</v>
      </c>
      <c r="G167" s="114">
        <f t="shared" si="44"/>
        <v>0</v>
      </c>
      <c r="H167" s="81"/>
      <c r="J167" s="265">
        <f>G167*B167</f>
        <v>0</v>
      </c>
      <c r="K167" s="242"/>
    </row>
    <row r="168" spans="1:12" outlineLevel="1" x14ac:dyDescent="0.45">
      <c r="A168" s="40" t="s">
        <v>183</v>
      </c>
      <c r="B168" s="160">
        <v>19500</v>
      </c>
      <c r="C168" s="115"/>
      <c r="D168" s="39">
        <v>1</v>
      </c>
      <c r="E168" s="38">
        <f t="shared" si="43"/>
        <v>0</v>
      </c>
      <c r="F168" s="59">
        <f t="shared" si="46"/>
        <v>0</v>
      </c>
      <c r="G168" s="114">
        <f t="shared" si="44"/>
        <v>0</v>
      </c>
      <c r="H168" s="81"/>
      <c r="J168" s="265">
        <f>G168*B168</f>
        <v>0</v>
      </c>
      <c r="K168" s="81"/>
    </row>
    <row r="169" spans="1:12" outlineLevel="1" x14ac:dyDescent="0.45">
      <c r="A169" s="40" t="s">
        <v>184</v>
      </c>
      <c r="B169" s="160">
        <v>19500</v>
      </c>
      <c r="C169" s="114"/>
      <c r="D169" s="39">
        <v>1</v>
      </c>
      <c r="E169" s="38">
        <f t="shared" si="43"/>
        <v>0</v>
      </c>
      <c r="F169" s="59">
        <f t="shared" si="46"/>
        <v>0</v>
      </c>
      <c r="G169" s="114">
        <f t="shared" si="44"/>
        <v>0</v>
      </c>
      <c r="H169" s="81"/>
      <c r="J169" s="265">
        <f>(G169*B169*D169)*0.85</f>
        <v>0</v>
      </c>
      <c r="K169" s="81"/>
      <c r="L169" s="81"/>
    </row>
    <row r="170" spans="1:12" outlineLevel="1" x14ac:dyDescent="0.45">
      <c r="A170" s="40" t="s">
        <v>145</v>
      </c>
      <c r="B170" s="160">
        <v>45500</v>
      </c>
      <c r="C170" s="114"/>
      <c r="D170" s="39">
        <v>1</v>
      </c>
      <c r="E170" s="38">
        <f t="shared" si="43"/>
        <v>0</v>
      </c>
      <c r="F170" s="59">
        <f t="shared" si="46"/>
        <v>0</v>
      </c>
      <c r="G170" s="114">
        <f t="shared" si="44"/>
        <v>0</v>
      </c>
      <c r="H170" s="81"/>
      <c r="J170" s="266"/>
      <c r="K170" s="81"/>
      <c r="L170" s="81"/>
    </row>
    <row r="171" spans="1:12" outlineLevel="1" x14ac:dyDescent="0.45">
      <c r="A171" s="40"/>
      <c r="B171" s="160">
        <v>0</v>
      </c>
      <c r="C171" s="114"/>
      <c r="D171" s="39">
        <v>1</v>
      </c>
      <c r="E171" s="38"/>
      <c r="F171" s="59"/>
      <c r="G171" s="114">
        <f t="shared" si="44"/>
        <v>0</v>
      </c>
      <c r="H171" s="81"/>
      <c r="J171" s="265">
        <f t="shared" ref="J171:J176" si="49">(G171*B171*D171)*0.85</f>
        <v>0</v>
      </c>
      <c r="K171" s="81"/>
      <c r="L171" s="81"/>
    </row>
    <row r="172" spans="1:12" outlineLevel="1" x14ac:dyDescent="0.45">
      <c r="A172" s="40"/>
      <c r="B172" s="43"/>
      <c r="C172" s="114"/>
      <c r="D172" s="39">
        <v>1</v>
      </c>
      <c r="E172" s="38"/>
      <c r="F172" s="59"/>
      <c r="G172" s="114">
        <f t="shared" si="44"/>
        <v>0</v>
      </c>
      <c r="J172" s="265">
        <f t="shared" si="49"/>
        <v>0</v>
      </c>
      <c r="K172" s="81"/>
      <c r="L172" s="81"/>
    </row>
    <row r="173" spans="1:12" outlineLevel="1" x14ac:dyDescent="0.45">
      <c r="A173" s="40"/>
      <c r="B173" s="43"/>
      <c r="C173" s="114"/>
      <c r="D173" s="39">
        <v>1</v>
      </c>
      <c r="E173" s="38"/>
      <c r="F173" s="59"/>
      <c r="G173" s="114">
        <f t="shared" si="44"/>
        <v>0</v>
      </c>
      <c r="J173" s="265">
        <f t="shared" si="49"/>
        <v>0</v>
      </c>
      <c r="K173" s="81"/>
      <c r="L173" s="81"/>
    </row>
    <row r="174" spans="1:12" outlineLevel="1" x14ac:dyDescent="0.45">
      <c r="A174" s="40"/>
      <c r="B174" s="43"/>
      <c r="C174" s="114"/>
      <c r="D174" s="39">
        <v>1</v>
      </c>
      <c r="E174" s="38"/>
      <c r="F174" s="59"/>
      <c r="G174" s="114">
        <f t="shared" si="44"/>
        <v>0</v>
      </c>
      <c r="J174" s="265">
        <f t="shared" si="49"/>
        <v>0</v>
      </c>
      <c r="K174" s="81"/>
      <c r="L174" s="81"/>
    </row>
    <row r="175" spans="1:12" outlineLevel="1" x14ac:dyDescent="0.45">
      <c r="A175" s="40"/>
      <c r="B175" s="43"/>
      <c r="C175" s="114"/>
      <c r="D175" s="39">
        <v>1</v>
      </c>
      <c r="E175" s="38"/>
      <c r="F175" s="59"/>
      <c r="G175" s="114">
        <f t="shared" si="44"/>
        <v>0</v>
      </c>
      <c r="J175" s="265">
        <f t="shared" si="49"/>
        <v>0</v>
      </c>
      <c r="K175" s="81"/>
      <c r="L175" s="81"/>
    </row>
    <row r="176" spans="1:12" outlineLevel="1" x14ac:dyDescent="0.45">
      <c r="A176" s="40"/>
      <c r="B176" s="43"/>
      <c r="C176" s="114"/>
      <c r="D176" s="39">
        <v>1</v>
      </c>
      <c r="E176" s="38"/>
      <c r="F176" s="59"/>
      <c r="G176" s="114">
        <f t="shared" si="44"/>
        <v>0</v>
      </c>
      <c r="J176" s="265">
        <f t="shared" si="49"/>
        <v>0</v>
      </c>
      <c r="K176" s="81"/>
      <c r="L176" s="81"/>
    </row>
    <row r="177" spans="1:13" ht="95.45" customHeight="1" thickBot="1" x14ac:dyDescent="0.85">
      <c r="A177" s="164" t="s">
        <v>185</v>
      </c>
      <c r="B177" s="17" t="s">
        <v>54</v>
      </c>
      <c r="C177" s="146" t="s">
        <v>91</v>
      </c>
      <c r="D177" s="17"/>
      <c r="E177" s="9" t="s">
        <v>56</v>
      </c>
      <c r="F177" s="137" t="s">
        <v>57</v>
      </c>
      <c r="G177" s="83" t="s">
        <v>81</v>
      </c>
      <c r="K177" s="81"/>
      <c r="L177" s="81"/>
    </row>
    <row r="178" spans="1:13" ht="21.75" thickBot="1" x14ac:dyDescent="0.5">
      <c r="A178" s="54">
        <f>SUM(E179:E192)</f>
        <v>117000</v>
      </c>
      <c r="B178" s="56" t="s">
        <v>61</v>
      </c>
      <c r="C178" s="145" t="s">
        <v>62</v>
      </c>
      <c r="D178" s="56"/>
      <c r="E178" s="57">
        <f>SUM(E179:E192)</f>
        <v>117000</v>
      </c>
      <c r="F178" s="178">
        <f>SUM(F179:F193)</f>
        <v>117000</v>
      </c>
      <c r="G178" s="268" t="s">
        <v>63</v>
      </c>
      <c r="H178" s="138">
        <f>SUM(H179:H192)</f>
        <v>192400</v>
      </c>
      <c r="K178" s="81"/>
      <c r="L178" s="81"/>
    </row>
    <row r="179" spans="1:13" ht="45" x14ac:dyDescent="0.45">
      <c r="A179" s="42" t="s">
        <v>186</v>
      </c>
      <c r="B179" s="38">
        <v>8000</v>
      </c>
      <c r="C179" s="125">
        <v>5</v>
      </c>
      <c r="D179" s="44">
        <v>1</v>
      </c>
      <c r="E179" s="43">
        <f>B179*C179</f>
        <v>40000</v>
      </c>
      <c r="F179" s="59">
        <f>E179</f>
        <v>40000</v>
      </c>
      <c r="G179" s="467">
        <f>20+2</f>
        <v>22</v>
      </c>
      <c r="H179" s="443">
        <f>(G179*B179*D179)</f>
        <v>176000</v>
      </c>
      <c r="K179" s="81"/>
      <c r="L179" s="81"/>
    </row>
    <row r="180" spans="1:13" ht="45" x14ac:dyDescent="0.45">
      <c r="A180" s="42" t="s">
        <v>187</v>
      </c>
      <c r="B180" s="38">
        <v>800</v>
      </c>
      <c r="C180" s="125">
        <v>30</v>
      </c>
      <c r="D180" s="44">
        <v>1</v>
      </c>
      <c r="E180" s="38">
        <f t="shared" ref="E180:E192" si="50">B180*C180</f>
        <v>24000</v>
      </c>
      <c r="F180" s="59">
        <f t="shared" ref="F180:F192" si="51">E180</f>
        <v>24000</v>
      </c>
      <c r="G180" s="125">
        <f>C180</f>
        <v>30</v>
      </c>
      <c r="J180" s="139">
        <f>(G180*B180*D180)</f>
        <v>24000</v>
      </c>
      <c r="K180" s="81"/>
      <c r="L180" s="81"/>
    </row>
    <row r="181" spans="1:13" x14ac:dyDescent="0.45">
      <c r="A181" s="40" t="s">
        <v>188</v>
      </c>
      <c r="B181" s="38">
        <v>1300</v>
      </c>
      <c r="C181" s="125">
        <v>20</v>
      </c>
      <c r="D181" s="44">
        <v>1</v>
      </c>
      <c r="E181" s="38">
        <f t="shared" si="50"/>
        <v>26000</v>
      </c>
      <c r="F181" s="59">
        <f t="shared" si="51"/>
        <v>26000</v>
      </c>
      <c r="G181" s="125">
        <f>C181</f>
        <v>20</v>
      </c>
      <c r="J181" s="139">
        <f t="shared" ref="J181:J192" si="52">(G181*B181*D181)</f>
        <v>26000</v>
      </c>
      <c r="K181" s="81"/>
      <c r="L181" s="81"/>
    </row>
    <row r="182" spans="1:13" s="81" customFormat="1" ht="30" x14ac:dyDescent="0.45">
      <c r="A182" s="40" t="s">
        <v>189</v>
      </c>
      <c r="B182" s="38"/>
      <c r="C182" s="142"/>
      <c r="D182" s="44">
        <v>1</v>
      </c>
      <c r="E182" s="38">
        <f t="shared" si="50"/>
        <v>0</v>
      </c>
      <c r="F182" s="59">
        <f t="shared" si="51"/>
        <v>0</v>
      </c>
      <c r="G182" s="155">
        <f t="shared" ref="G182:G192" si="53">C182</f>
        <v>0</v>
      </c>
      <c r="I182" s="218"/>
      <c r="J182" s="139">
        <f t="shared" si="52"/>
        <v>0</v>
      </c>
    </row>
    <row r="183" spans="1:13" x14ac:dyDescent="0.45">
      <c r="A183" s="40" t="s">
        <v>190</v>
      </c>
      <c r="B183" s="43">
        <v>900</v>
      </c>
      <c r="C183" s="123">
        <v>30</v>
      </c>
      <c r="D183" s="44">
        <v>1</v>
      </c>
      <c r="E183" s="38">
        <f t="shared" si="50"/>
        <v>27000</v>
      </c>
      <c r="F183" s="59">
        <f t="shared" si="51"/>
        <v>27000</v>
      </c>
      <c r="G183" s="123">
        <f t="shared" si="53"/>
        <v>30</v>
      </c>
      <c r="J183" s="139">
        <f t="shared" si="52"/>
        <v>27000</v>
      </c>
      <c r="K183" s="81"/>
      <c r="L183" s="81"/>
    </row>
    <row r="184" spans="1:13" x14ac:dyDescent="0.45">
      <c r="A184" s="230" t="s">
        <v>357</v>
      </c>
      <c r="B184" s="43">
        <v>400</v>
      </c>
      <c r="C184" s="123"/>
      <c r="D184" s="44">
        <v>1</v>
      </c>
      <c r="E184" s="38">
        <f t="shared" ref="E184" si="54">B184*C184</f>
        <v>0</v>
      </c>
      <c r="F184" s="59">
        <f t="shared" ref="F184" si="55">E184</f>
        <v>0</v>
      </c>
      <c r="G184" s="477">
        <f>3*5*2</f>
        <v>30</v>
      </c>
      <c r="H184" s="478">
        <f>(G184*B184*D184)</f>
        <v>12000</v>
      </c>
      <c r="J184" s="37"/>
      <c r="K184" s="81"/>
      <c r="L184" s="81"/>
    </row>
    <row r="185" spans="1:13" x14ac:dyDescent="0.45">
      <c r="A185" s="40" t="s">
        <v>191</v>
      </c>
      <c r="B185" s="43">
        <v>400</v>
      </c>
      <c r="C185" s="123"/>
      <c r="D185" s="44">
        <v>1</v>
      </c>
      <c r="E185" s="38">
        <f t="shared" si="50"/>
        <v>0</v>
      </c>
      <c r="F185" s="59">
        <f t="shared" si="51"/>
        <v>0</v>
      </c>
      <c r="G185" s="477">
        <f>5.5+5.5</f>
        <v>11</v>
      </c>
      <c r="H185" s="478">
        <f>(G185*B185*D185)</f>
        <v>4400</v>
      </c>
      <c r="J185" s="37"/>
      <c r="K185" s="81" t="s">
        <v>358</v>
      </c>
      <c r="L185" s="81"/>
    </row>
    <row r="186" spans="1:13" x14ac:dyDescent="0.45">
      <c r="A186" s="40" t="s">
        <v>192</v>
      </c>
      <c r="B186" s="38">
        <v>600</v>
      </c>
      <c r="C186" s="142"/>
      <c r="D186" s="44">
        <v>1</v>
      </c>
      <c r="E186" s="38">
        <f t="shared" si="50"/>
        <v>0</v>
      </c>
      <c r="F186" s="59">
        <f t="shared" si="51"/>
        <v>0</v>
      </c>
      <c r="G186" s="153">
        <f>C186</f>
        <v>0</v>
      </c>
      <c r="H186" s="81"/>
      <c r="J186" s="139">
        <f t="shared" si="52"/>
        <v>0</v>
      </c>
      <c r="K186" s="81"/>
      <c r="L186" s="81"/>
      <c r="M186" s="81"/>
    </row>
    <row r="187" spans="1:13" x14ac:dyDescent="0.45">
      <c r="A187" s="40" t="s">
        <v>193</v>
      </c>
      <c r="B187" s="38"/>
      <c r="C187" s="142"/>
      <c r="D187" s="44">
        <v>1</v>
      </c>
      <c r="E187" s="38">
        <f t="shared" si="50"/>
        <v>0</v>
      </c>
      <c r="F187" s="59">
        <f t="shared" si="51"/>
        <v>0</v>
      </c>
      <c r="G187" s="153">
        <f t="shared" si="53"/>
        <v>0</v>
      </c>
      <c r="J187" s="139">
        <f t="shared" si="52"/>
        <v>0</v>
      </c>
      <c r="K187" s="81"/>
      <c r="L187" s="81"/>
      <c r="M187" s="81"/>
    </row>
    <row r="188" spans="1:13" ht="30" x14ac:dyDescent="0.45">
      <c r="A188" s="40" t="s">
        <v>194</v>
      </c>
      <c r="B188" s="38"/>
      <c r="C188" s="125"/>
      <c r="D188" s="44">
        <v>1</v>
      </c>
      <c r="E188" s="38">
        <f t="shared" si="50"/>
        <v>0</v>
      </c>
      <c r="F188" s="59">
        <f t="shared" si="51"/>
        <v>0</v>
      </c>
      <c r="G188" s="153">
        <f t="shared" si="53"/>
        <v>0</v>
      </c>
      <c r="J188" s="139">
        <f t="shared" si="52"/>
        <v>0</v>
      </c>
      <c r="K188" s="81"/>
      <c r="L188" s="81"/>
      <c r="M188" s="81"/>
    </row>
    <row r="189" spans="1:13" x14ac:dyDescent="0.45">
      <c r="A189" s="40" t="s">
        <v>195</v>
      </c>
      <c r="B189" s="38">
        <v>3000</v>
      </c>
      <c r="C189" s="125"/>
      <c r="D189" s="44">
        <v>1</v>
      </c>
      <c r="E189" s="38">
        <f t="shared" si="50"/>
        <v>0</v>
      </c>
      <c r="F189" s="59">
        <f t="shared" si="51"/>
        <v>0</v>
      </c>
      <c r="G189" s="125">
        <f>C189</f>
        <v>0</v>
      </c>
      <c r="J189" s="139">
        <f t="shared" si="52"/>
        <v>0</v>
      </c>
      <c r="K189" s="81"/>
      <c r="L189" s="81"/>
      <c r="M189" s="81"/>
    </row>
    <row r="190" spans="1:13" x14ac:dyDescent="0.4">
      <c r="A190" s="11" t="s">
        <v>196</v>
      </c>
      <c r="B190" s="38">
        <v>1400</v>
      </c>
      <c r="C190" s="125"/>
      <c r="D190" s="44">
        <v>1</v>
      </c>
      <c r="E190" s="38">
        <f t="shared" si="50"/>
        <v>0</v>
      </c>
      <c r="F190" s="59">
        <f t="shared" si="51"/>
        <v>0</v>
      </c>
      <c r="G190" s="125">
        <f>C190</f>
        <v>0</v>
      </c>
      <c r="J190" s="139">
        <f t="shared" si="52"/>
        <v>0</v>
      </c>
      <c r="K190" s="81"/>
      <c r="L190" s="81"/>
      <c r="M190" s="81"/>
    </row>
    <row r="191" spans="1:13" x14ac:dyDescent="0.4">
      <c r="A191" s="11" t="s">
        <v>197</v>
      </c>
      <c r="B191" s="38"/>
      <c r="C191" s="153"/>
      <c r="D191" s="44">
        <v>1</v>
      </c>
      <c r="E191" s="38">
        <f t="shared" si="50"/>
        <v>0</v>
      </c>
      <c r="F191" s="59">
        <f t="shared" si="51"/>
        <v>0</v>
      </c>
      <c r="G191" s="153">
        <f t="shared" si="53"/>
        <v>0</v>
      </c>
      <c r="J191" s="139">
        <f t="shared" si="52"/>
        <v>0</v>
      </c>
      <c r="K191" s="81"/>
      <c r="L191" s="81"/>
      <c r="M191" s="81"/>
    </row>
    <row r="192" spans="1:13" x14ac:dyDescent="0.4">
      <c r="A192" s="11" t="s">
        <v>198</v>
      </c>
      <c r="B192" s="38"/>
      <c r="C192" s="125"/>
      <c r="D192" s="44">
        <v>1</v>
      </c>
      <c r="E192" s="38">
        <f t="shared" si="50"/>
        <v>0</v>
      </c>
      <c r="F192" s="59">
        <f t="shared" si="51"/>
        <v>0</v>
      </c>
      <c r="G192" s="125">
        <f t="shared" si="53"/>
        <v>0</v>
      </c>
      <c r="J192" s="139">
        <f t="shared" si="52"/>
        <v>0</v>
      </c>
      <c r="K192" s="81"/>
      <c r="L192" s="81"/>
      <c r="M192" s="81"/>
    </row>
  </sheetData>
  <mergeCells count="8">
    <mergeCell ref="K113:K114"/>
    <mergeCell ref="K115:K116"/>
    <mergeCell ref="K111:K112"/>
    <mergeCell ref="A7:E7"/>
    <mergeCell ref="A4:C4"/>
    <mergeCell ref="J7:L7"/>
    <mergeCell ref="J8:L8"/>
    <mergeCell ref="H5:H7"/>
  </mergeCells>
  <hyperlinks>
    <hyperlink ref="A4" r:id="rId1"/>
    <hyperlink ref="A3" r:id="rId2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0"/>
  <sheetViews>
    <sheetView topLeftCell="A35" zoomScale="90" zoomScaleNormal="94" workbookViewId="0">
      <selection activeCell="J52" sqref="J52"/>
    </sheetView>
  </sheetViews>
  <sheetFormatPr defaultColWidth="9.1328125" defaultRowHeight="21.4" outlineLevelRow="1" x14ac:dyDescent="0.8"/>
  <cols>
    <col min="1" max="1" width="57.59765625" style="48" bestFit="1" customWidth="1"/>
    <col min="2" max="2" width="22.59765625" customWidth="1"/>
    <col min="3" max="3" width="26.06640625" style="339" bestFit="1" customWidth="1"/>
    <col min="4" max="4" width="17.19921875" customWidth="1"/>
    <col min="5" max="5" width="23.3984375" style="296" customWidth="1"/>
    <col min="6" max="6" width="11.3984375" style="170" bestFit="1" customWidth="1"/>
    <col min="7" max="7" width="3.19921875" style="207" customWidth="1"/>
    <col min="8" max="8" width="10.19921875" style="264" bestFit="1" customWidth="1"/>
    <col min="9" max="9" width="8.59765625" bestFit="1" customWidth="1"/>
    <col min="10" max="10" width="34.59765625" customWidth="1"/>
    <col min="11" max="11" width="12.9296875" bestFit="1" customWidth="1"/>
    <col min="12" max="12" width="14.3984375" bestFit="1" customWidth="1"/>
    <col min="13" max="13" width="14.3984375" customWidth="1"/>
    <col min="14" max="14" width="19.19921875" customWidth="1"/>
    <col min="15" max="15" width="24.19921875" customWidth="1"/>
  </cols>
  <sheetData>
    <row r="1" spans="1:10" ht="53.25" customHeight="1" x14ac:dyDescent="1.1000000000000001">
      <c r="A1" s="46" t="s">
        <v>199</v>
      </c>
      <c r="B1" s="506" t="s">
        <v>200</v>
      </c>
      <c r="C1" s="506"/>
      <c r="D1" s="506"/>
    </row>
    <row r="2" spans="1:10" x14ac:dyDescent="0.8">
      <c r="A2" s="47" t="str">
        <f>Díj!A2</f>
        <v xml:space="preserve">Viktoria Valaki </v>
      </c>
      <c r="B2" s="186" t="s">
        <v>201</v>
      </c>
      <c r="C2" s="333"/>
      <c r="D2" s="20"/>
    </row>
    <row r="3" spans="1:10" x14ac:dyDescent="0.8">
      <c r="A3" s="48" t="s">
        <v>202</v>
      </c>
      <c r="B3" s="19">
        <f>SUM(A8,A14,A32,A49,A69,A89,A99,A118,A136,A154,A161,A179,A196,A213)</f>
        <v>917076.27</v>
      </c>
      <c r="C3" s="334"/>
      <c r="D3" s="20">
        <f>SUM(E8,E14,E32,E49,E69,E89,E99,E118,E136,E154,E161,E179,E196,E213)</f>
        <v>617600</v>
      </c>
      <c r="E3" s="297" t="s">
        <v>203</v>
      </c>
      <c r="F3" s="171"/>
    </row>
    <row r="4" spans="1:10" s="52" customFormat="1" ht="66" customHeight="1" x14ac:dyDescent="0.65">
      <c r="A4" s="510" t="s">
        <v>204</v>
      </c>
      <c r="B4" s="510"/>
      <c r="C4" s="510"/>
      <c r="D4" s="510"/>
      <c r="E4" s="510"/>
      <c r="F4" s="171"/>
      <c r="G4" s="208"/>
      <c r="H4" s="264"/>
    </row>
    <row r="5" spans="1:10" ht="56.25" customHeight="1" x14ac:dyDescent="0.45">
      <c r="A5" s="507" t="s">
        <v>205</v>
      </c>
      <c r="B5" s="507"/>
      <c r="C5" s="507"/>
      <c r="D5" s="507"/>
      <c r="E5" s="507"/>
      <c r="F5" s="507"/>
    </row>
    <row r="6" spans="1:10" ht="37.15" customHeight="1" x14ac:dyDescent="0.8">
      <c r="A6" s="432" t="s">
        <v>206</v>
      </c>
      <c r="B6" s="508" t="s">
        <v>207</v>
      </c>
      <c r="C6" s="509"/>
      <c r="D6" s="509"/>
      <c r="E6" s="298"/>
      <c r="F6" s="172"/>
    </row>
    <row r="7" spans="1:10" ht="63.75" customHeight="1" thickBot="1" x14ac:dyDescent="1.3">
      <c r="A7" s="18" t="s">
        <v>208</v>
      </c>
      <c r="B7" s="17" t="s">
        <v>209</v>
      </c>
      <c r="C7" s="335" t="s">
        <v>210</v>
      </c>
      <c r="D7" s="9" t="s">
        <v>56</v>
      </c>
      <c r="H7" s="498">
        <f>SUM(H9:H404)</f>
        <v>336031.52</v>
      </c>
      <c r="I7" s="498"/>
      <c r="J7" s="498"/>
    </row>
    <row r="8" spans="1:10" ht="24.75" thickBot="1" x14ac:dyDescent="0.95">
      <c r="A8" s="49">
        <f>SUM(D9:D11)</f>
        <v>0</v>
      </c>
      <c r="B8" s="21" t="s">
        <v>61</v>
      </c>
      <c r="C8" s="336" t="s">
        <v>62</v>
      </c>
      <c r="D8" s="80"/>
      <c r="E8" s="299">
        <f>SUM(F9:F11)</f>
        <v>0</v>
      </c>
      <c r="F8" s="505" t="s">
        <v>211</v>
      </c>
      <c r="G8" s="505"/>
      <c r="H8" s="505"/>
      <c r="J8" s="215" t="s">
        <v>212</v>
      </c>
    </row>
    <row r="9" spans="1:10" hidden="1" outlineLevel="1" x14ac:dyDescent="0.8">
      <c r="A9" s="13"/>
      <c r="B9" s="12">
        <v>0</v>
      </c>
      <c r="C9" s="337">
        <v>0</v>
      </c>
      <c r="D9" s="12">
        <f>B9*C9</f>
        <v>0</v>
      </c>
      <c r="F9" s="173">
        <f>D9</f>
        <v>0</v>
      </c>
      <c r="G9" s="209"/>
    </row>
    <row r="10" spans="1:10" hidden="1" outlineLevel="1" x14ac:dyDescent="0.8">
      <c r="A10" s="11" t="s">
        <v>213</v>
      </c>
      <c r="B10" s="10">
        <v>0</v>
      </c>
      <c r="C10" s="338">
        <v>0</v>
      </c>
      <c r="D10" s="10">
        <f>B10*C10</f>
        <v>0</v>
      </c>
      <c r="F10" s="173">
        <f>D10</f>
        <v>0</v>
      </c>
      <c r="G10" s="209"/>
    </row>
    <row r="11" spans="1:10" hidden="1" outlineLevel="1" x14ac:dyDescent="0.8">
      <c r="A11" s="11"/>
      <c r="B11" s="10">
        <v>0</v>
      </c>
      <c r="C11" s="338">
        <v>0</v>
      </c>
      <c r="D11" s="10">
        <f>B11*C11</f>
        <v>0</v>
      </c>
      <c r="F11" s="173">
        <f>D11</f>
        <v>0</v>
      </c>
      <c r="G11" s="209"/>
    </row>
    <row r="12" spans="1:10" collapsed="1" x14ac:dyDescent="0.8"/>
    <row r="13" spans="1:10" ht="63.75" customHeight="1" thickBot="1" x14ac:dyDescent="0.85">
      <c r="A13" s="18" t="s">
        <v>214</v>
      </c>
      <c r="B13" s="17" t="s">
        <v>209</v>
      </c>
      <c r="C13" s="340" t="s">
        <v>215</v>
      </c>
      <c r="D13" s="79" t="s">
        <v>216</v>
      </c>
      <c r="E13" s="300" t="s">
        <v>217</v>
      </c>
    </row>
    <row r="14" spans="1:10" ht="21.75" thickBot="1" x14ac:dyDescent="0.85">
      <c r="A14" s="49">
        <f>SUM(D15:D29)</f>
        <v>0</v>
      </c>
      <c r="B14" s="21" t="s">
        <v>61</v>
      </c>
      <c r="C14" s="336" t="s">
        <v>62</v>
      </c>
      <c r="D14" s="80">
        <f>SUM(D15:D30)</f>
        <v>0</v>
      </c>
      <c r="E14" s="301">
        <f>SUM(F15:F16)</f>
        <v>0</v>
      </c>
      <c r="F14" s="504" t="s">
        <v>211</v>
      </c>
      <c r="G14" s="505"/>
      <c r="H14" s="505"/>
    </row>
    <row r="15" spans="1:10" x14ac:dyDescent="0.8">
      <c r="A15" s="11" t="s">
        <v>218</v>
      </c>
      <c r="B15" s="10">
        <v>45000</v>
      </c>
      <c r="C15" s="293">
        <v>0</v>
      </c>
      <c r="D15" s="10">
        <f>B15*C15</f>
        <v>0</v>
      </c>
      <c r="E15" s="295">
        <f>C15</f>
        <v>0</v>
      </c>
      <c r="F15" s="173"/>
      <c r="G15" s="209"/>
      <c r="H15" s="283">
        <f>E15*B15</f>
        <v>0</v>
      </c>
    </row>
    <row r="16" spans="1:10" s="275" customFormat="1" x14ac:dyDescent="0.8">
      <c r="A16" s="399" t="s">
        <v>219</v>
      </c>
      <c r="B16" s="400">
        <v>20000</v>
      </c>
      <c r="C16" s="401"/>
      <c r="D16" s="400">
        <f>B16*C16</f>
        <v>0</v>
      </c>
      <c r="E16" s="402"/>
      <c r="G16" s="209"/>
      <c r="H16" s="283">
        <f>E16*B16</f>
        <v>0</v>
      </c>
    </row>
    <row r="17" spans="1:10" hidden="1" outlineLevel="1" x14ac:dyDescent="0.8">
      <c r="A17" s="34" t="s">
        <v>220</v>
      </c>
      <c r="B17" s="10">
        <v>2500</v>
      </c>
      <c r="C17" s="293"/>
      <c r="D17" s="10">
        <f t="shared" ref="D17:D29" si="0">B17*C17</f>
        <v>0</v>
      </c>
      <c r="E17" s="295">
        <f t="shared" ref="E17:E29" si="1">C17</f>
        <v>0</v>
      </c>
      <c r="F17" s="173">
        <f t="shared" ref="F17:F22" si="2">E17*B17</f>
        <v>0</v>
      </c>
      <c r="G17" s="209"/>
    </row>
    <row r="18" spans="1:10" hidden="1" outlineLevel="1" x14ac:dyDescent="0.8">
      <c r="C18" s="293"/>
      <c r="D18" s="10">
        <f>B16*C18</f>
        <v>0</v>
      </c>
      <c r="E18" s="295">
        <f t="shared" si="1"/>
        <v>0</v>
      </c>
      <c r="F18" s="173">
        <f>E18*B16</f>
        <v>0</v>
      </c>
      <c r="G18" s="209"/>
    </row>
    <row r="19" spans="1:10" hidden="1" outlineLevel="1" x14ac:dyDescent="0.8">
      <c r="A19" s="11"/>
      <c r="B19" s="10"/>
      <c r="C19" s="293"/>
      <c r="D19" s="10">
        <f t="shared" si="0"/>
        <v>0</v>
      </c>
      <c r="E19" s="295">
        <f t="shared" si="1"/>
        <v>0</v>
      </c>
      <c r="F19" s="173">
        <f t="shared" si="2"/>
        <v>0</v>
      </c>
      <c r="G19" s="209"/>
      <c r="J19" t="s">
        <v>221</v>
      </c>
    </row>
    <row r="20" spans="1:10" hidden="1" outlineLevel="1" x14ac:dyDescent="0.8">
      <c r="A20" s="34"/>
      <c r="B20" s="10"/>
      <c r="C20" s="341"/>
      <c r="D20" s="10">
        <f t="shared" si="0"/>
        <v>0</v>
      </c>
      <c r="E20" s="302">
        <f t="shared" si="1"/>
        <v>0</v>
      </c>
      <c r="F20" s="173">
        <f t="shared" si="2"/>
        <v>0</v>
      </c>
      <c r="G20" s="209"/>
    </row>
    <row r="21" spans="1:10" hidden="1" outlineLevel="1" x14ac:dyDescent="0.8">
      <c r="A21" s="11"/>
      <c r="B21" s="10"/>
      <c r="C21" s="293"/>
      <c r="D21" s="10">
        <f t="shared" si="0"/>
        <v>0</v>
      </c>
      <c r="E21" s="295">
        <f t="shared" si="1"/>
        <v>0</v>
      </c>
      <c r="F21" s="173">
        <f t="shared" si="2"/>
        <v>0</v>
      </c>
      <c r="G21" s="209"/>
    </row>
    <row r="22" spans="1:10" hidden="1" outlineLevel="1" x14ac:dyDescent="0.8">
      <c r="A22" s="11"/>
      <c r="B22" s="10"/>
      <c r="C22" s="293"/>
      <c r="D22" s="10">
        <f t="shared" si="0"/>
        <v>0</v>
      </c>
      <c r="E22" s="295">
        <f t="shared" si="1"/>
        <v>0</v>
      </c>
      <c r="F22" s="173">
        <f t="shared" si="2"/>
        <v>0</v>
      </c>
      <c r="G22" s="209"/>
    </row>
    <row r="23" spans="1:10" hidden="1" outlineLevel="1" x14ac:dyDescent="0.8">
      <c r="A23" s="11"/>
      <c r="B23" s="10"/>
      <c r="C23" s="293"/>
      <c r="D23" s="10">
        <f t="shared" si="0"/>
        <v>0</v>
      </c>
      <c r="E23" s="296">
        <f t="shared" si="1"/>
        <v>0</v>
      </c>
      <c r="F23" s="173">
        <f t="shared" ref="F23:F29" si="3">D23</f>
        <v>0</v>
      </c>
      <c r="G23" s="209"/>
    </row>
    <row r="24" spans="1:10" hidden="1" outlineLevel="1" x14ac:dyDescent="0.8">
      <c r="A24" s="11"/>
      <c r="B24" s="10"/>
      <c r="C24" s="293"/>
      <c r="D24" s="10">
        <f t="shared" si="0"/>
        <v>0</v>
      </c>
      <c r="E24" s="296">
        <f t="shared" si="1"/>
        <v>0</v>
      </c>
      <c r="F24" s="173">
        <f t="shared" si="3"/>
        <v>0</v>
      </c>
      <c r="G24" s="209"/>
    </row>
    <row r="25" spans="1:10" hidden="1" outlineLevel="1" x14ac:dyDescent="0.8">
      <c r="A25" s="11"/>
      <c r="B25" s="10"/>
      <c r="C25" s="293"/>
      <c r="D25" s="10">
        <f t="shared" si="0"/>
        <v>0</v>
      </c>
      <c r="E25" s="296">
        <f t="shared" si="1"/>
        <v>0</v>
      </c>
      <c r="F25" s="173">
        <f t="shared" si="3"/>
        <v>0</v>
      </c>
      <c r="G25" s="209"/>
    </row>
    <row r="26" spans="1:10" hidden="1" outlineLevel="1" x14ac:dyDescent="0.8">
      <c r="A26" s="11"/>
      <c r="B26" s="10">
        <v>0</v>
      </c>
      <c r="C26" s="293"/>
      <c r="D26" s="10">
        <f t="shared" si="0"/>
        <v>0</v>
      </c>
      <c r="E26" s="296">
        <f t="shared" si="1"/>
        <v>0</v>
      </c>
      <c r="F26" s="173">
        <f t="shared" si="3"/>
        <v>0</v>
      </c>
      <c r="G26" s="209"/>
    </row>
    <row r="27" spans="1:10" hidden="1" outlineLevel="1" x14ac:dyDescent="0.8">
      <c r="A27" s="11"/>
      <c r="B27" s="10">
        <v>0</v>
      </c>
      <c r="C27" s="293"/>
      <c r="D27" s="10">
        <f t="shared" si="0"/>
        <v>0</v>
      </c>
      <c r="E27" s="296">
        <f t="shared" si="1"/>
        <v>0</v>
      </c>
      <c r="F27" s="173">
        <f t="shared" si="3"/>
        <v>0</v>
      </c>
      <c r="G27" s="209"/>
    </row>
    <row r="28" spans="1:10" hidden="1" outlineLevel="1" x14ac:dyDescent="0.8">
      <c r="A28" s="11"/>
      <c r="B28" s="10">
        <v>0</v>
      </c>
      <c r="C28" s="293"/>
      <c r="D28" s="10">
        <f t="shared" si="0"/>
        <v>0</v>
      </c>
      <c r="E28" s="296">
        <f t="shared" si="1"/>
        <v>0</v>
      </c>
      <c r="F28" s="173">
        <f t="shared" si="3"/>
        <v>0</v>
      </c>
      <c r="G28" s="209"/>
    </row>
    <row r="29" spans="1:10" hidden="1" outlineLevel="1" x14ac:dyDescent="0.8">
      <c r="A29" s="11"/>
      <c r="B29" s="10">
        <v>0</v>
      </c>
      <c r="C29" s="293"/>
      <c r="D29" s="10">
        <f t="shared" si="0"/>
        <v>0</v>
      </c>
      <c r="E29" s="296">
        <f t="shared" si="1"/>
        <v>0</v>
      </c>
      <c r="F29" s="173">
        <f t="shared" si="3"/>
        <v>0</v>
      </c>
      <c r="G29" s="209"/>
    </row>
    <row r="30" spans="1:10" collapsed="1" x14ac:dyDescent="0.8">
      <c r="G30" s="209"/>
    </row>
    <row r="31" spans="1:10" ht="63.75" customHeight="1" thickBot="1" x14ac:dyDescent="0.85">
      <c r="A31" s="18" t="s">
        <v>222</v>
      </c>
      <c r="B31" s="17" t="s">
        <v>209</v>
      </c>
      <c r="C31" s="340" t="s">
        <v>215</v>
      </c>
      <c r="D31" s="79" t="s">
        <v>216</v>
      </c>
      <c r="E31" s="300" t="s">
        <v>217</v>
      </c>
    </row>
    <row r="32" spans="1:10" ht="21.75" thickBot="1" x14ac:dyDescent="0.85">
      <c r="A32" s="49">
        <f>SUM(D33:D46)</f>
        <v>144200</v>
      </c>
      <c r="B32" s="21" t="s">
        <v>61</v>
      </c>
      <c r="C32" s="336" t="s">
        <v>62</v>
      </c>
      <c r="D32" s="80">
        <f>SUM(D33:D48)</f>
        <v>144200</v>
      </c>
      <c r="E32" s="301">
        <f>SUM(F33:F43)</f>
        <v>96200</v>
      </c>
      <c r="F32" s="504" t="s">
        <v>211</v>
      </c>
      <c r="G32" s="505"/>
      <c r="H32" s="505"/>
    </row>
    <row r="33" spans="1:9" x14ac:dyDescent="0.8">
      <c r="A33" s="13" t="s">
        <v>223</v>
      </c>
      <c r="B33" s="12">
        <v>600</v>
      </c>
      <c r="C33" s="342">
        <v>15</v>
      </c>
      <c r="D33" s="12">
        <f t="shared" ref="D33:D43" si="4">B33*C33</f>
        <v>9000</v>
      </c>
      <c r="E33" s="449">
        <f>C33</f>
        <v>15</v>
      </c>
      <c r="F33" s="445">
        <f>E33*B33</f>
        <v>9000</v>
      </c>
      <c r="G33" s="210"/>
    </row>
    <row r="34" spans="1:9" x14ac:dyDescent="0.8">
      <c r="A34" s="11" t="s">
        <v>224</v>
      </c>
      <c r="B34" s="10">
        <v>2500</v>
      </c>
      <c r="C34" s="293">
        <v>20</v>
      </c>
      <c r="D34" s="10">
        <f t="shared" si="4"/>
        <v>50000</v>
      </c>
      <c r="E34" s="450">
        <f>C34</f>
        <v>20</v>
      </c>
      <c r="F34" s="445">
        <f>E34*B34</f>
        <v>50000</v>
      </c>
      <c r="G34" s="209"/>
    </row>
    <row r="35" spans="1:9" s="275" customFormat="1" x14ac:dyDescent="0.8">
      <c r="A35" s="11" t="s">
        <v>225</v>
      </c>
      <c r="B35" s="10">
        <v>4000</v>
      </c>
      <c r="C35" s="293">
        <v>5</v>
      </c>
      <c r="D35" s="10">
        <f t="shared" si="4"/>
        <v>20000</v>
      </c>
      <c r="E35" s="295">
        <f t="shared" ref="E35:E43" si="5">C35</f>
        <v>5</v>
      </c>
      <c r="G35" s="278"/>
      <c r="H35" s="283">
        <f t="shared" ref="H35:H39" si="6">E35*B35</f>
        <v>20000</v>
      </c>
      <c r="I35" s="82"/>
    </row>
    <row r="36" spans="1:9" x14ac:dyDescent="0.8">
      <c r="A36" s="11" t="s">
        <v>226</v>
      </c>
      <c r="B36" s="10">
        <v>4000</v>
      </c>
      <c r="C36" s="293">
        <v>3</v>
      </c>
      <c r="D36" s="10">
        <f t="shared" si="4"/>
        <v>12000</v>
      </c>
      <c r="E36" s="295">
        <f t="shared" si="5"/>
        <v>3</v>
      </c>
      <c r="G36" s="209"/>
      <c r="H36" s="283">
        <f t="shared" si="6"/>
        <v>12000</v>
      </c>
    </row>
    <row r="37" spans="1:9" x14ac:dyDescent="0.8">
      <c r="A37" s="11" t="s">
        <v>227</v>
      </c>
      <c r="B37" s="10">
        <v>1800</v>
      </c>
      <c r="C37" s="341">
        <v>4</v>
      </c>
      <c r="D37" s="10">
        <f t="shared" si="4"/>
        <v>7200</v>
      </c>
      <c r="E37" s="449">
        <f t="shared" si="5"/>
        <v>4</v>
      </c>
      <c r="F37" s="445">
        <f>E37*B37</f>
        <v>7200</v>
      </c>
      <c r="G37" s="209"/>
    </row>
    <row r="38" spans="1:9" x14ac:dyDescent="0.8">
      <c r="A38" s="11" t="s">
        <v>228</v>
      </c>
      <c r="B38" s="10">
        <v>1500</v>
      </c>
      <c r="C38" s="293">
        <v>20</v>
      </c>
      <c r="D38" s="10">
        <f t="shared" si="4"/>
        <v>30000</v>
      </c>
      <c r="E38" s="450">
        <f t="shared" si="5"/>
        <v>20</v>
      </c>
      <c r="F38" s="445">
        <f>E38*B38</f>
        <v>30000</v>
      </c>
      <c r="G38" s="209"/>
    </row>
    <row r="39" spans="1:9" x14ac:dyDescent="0.8">
      <c r="A39" s="399" t="s">
        <v>229</v>
      </c>
      <c r="B39" s="400">
        <v>13000</v>
      </c>
      <c r="C39" s="401">
        <v>1</v>
      </c>
      <c r="D39" s="400">
        <f t="shared" si="4"/>
        <v>13000</v>
      </c>
      <c r="E39" s="402">
        <f t="shared" si="5"/>
        <v>1</v>
      </c>
      <c r="F39" s="446"/>
      <c r="G39" s="447"/>
      <c r="H39" s="448">
        <f t="shared" si="6"/>
        <v>13000</v>
      </c>
    </row>
    <row r="40" spans="1:9" x14ac:dyDescent="0.8">
      <c r="A40" s="11" t="s">
        <v>347</v>
      </c>
      <c r="B40" s="10">
        <v>3000</v>
      </c>
      <c r="C40" s="293">
        <v>1</v>
      </c>
      <c r="D40" s="10">
        <f t="shared" si="4"/>
        <v>3000</v>
      </c>
      <c r="E40" s="295">
        <f t="shared" si="5"/>
        <v>1</v>
      </c>
      <c r="G40" s="209"/>
      <c r="H40" s="283">
        <f t="shared" ref="H40:H47" si="7">E40*B40</f>
        <v>3000</v>
      </c>
    </row>
    <row r="41" spans="1:9" hidden="1" outlineLevel="1" x14ac:dyDescent="0.8">
      <c r="A41" s="11" t="s">
        <v>230</v>
      </c>
      <c r="B41" s="10">
        <v>2700</v>
      </c>
      <c r="C41" s="293"/>
      <c r="D41" s="10">
        <f t="shared" si="4"/>
        <v>0</v>
      </c>
      <c r="E41" s="295">
        <f t="shared" si="5"/>
        <v>0</v>
      </c>
      <c r="F41" s="283"/>
      <c r="G41" s="209"/>
    </row>
    <row r="42" spans="1:9" hidden="1" outlineLevel="1" x14ac:dyDescent="0.8">
      <c r="A42" s="11" t="s">
        <v>231</v>
      </c>
      <c r="B42" s="10">
        <v>8000</v>
      </c>
      <c r="C42" s="293"/>
      <c r="D42" s="10">
        <f t="shared" si="4"/>
        <v>0</v>
      </c>
      <c r="E42" s="295">
        <v>0</v>
      </c>
      <c r="G42" s="209"/>
      <c r="H42" s="283">
        <f>E42*B42</f>
        <v>0</v>
      </c>
    </row>
    <row r="43" spans="1:9" hidden="1" outlineLevel="1" x14ac:dyDescent="0.8">
      <c r="A43" s="11" t="s">
        <v>232</v>
      </c>
      <c r="B43" s="10">
        <v>6000</v>
      </c>
      <c r="C43" s="293"/>
      <c r="D43" s="10">
        <f t="shared" si="4"/>
        <v>0</v>
      </c>
      <c r="E43" s="295">
        <f t="shared" si="5"/>
        <v>0</v>
      </c>
      <c r="F43" s="283"/>
      <c r="G43" s="209"/>
    </row>
    <row r="44" spans="1:9" hidden="1" outlineLevel="1" x14ac:dyDescent="0.8">
      <c r="A44" s="11"/>
      <c r="B44" s="10"/>
      <c r="C44" s="293"/>
      <c r="D44" s="10"/>
      <c r="F44" s="173">
        <f>D44</f>
        <v>0</v>
      </c>
      <c r="G44" s="209"/>
      <c r="H44" s="283">
        <f t="shared" si="7"/>
        <v>0</v>
      </c>
    </row>
    <row r="45" spans="1:9" hidden="1" outlineLevel="1" x14ac:dyDescent="0.8">
      <c r="A45" s="11"/>
      <c r="B45" s="10"/>
      <c r="C45" s="293"/>
      <c r="D45" s="10"/>
      <c r="F45" s="173">
        <f>D45</f>
        <v>0</v>
      </c>
      <c r="G45" s="209"/>
      <c r="H45" s="283">
        <f t="shared" si="7"/>
        <v>0</v>
      </c>
    </row>
    <row r="46" spans="1:9" hidden="1" outlineLevel="1" x14ac:dyDescent="0.8">
      <c r="A46" s="11"/>
      <c r="B46" s="10"/>
      <c r="C46" s="293"/>
      <c r="D46" s="10"/>
      <c r="F46" s="173">
        <f>D46</f>
        <v>0</v>
      </c>
      <c r="G46" s="209"/>
      <c r="H46" s="283">
        <f t="shared" si="7"/>
        <v>0</v>
      </c>
    </row>
    <row r="47" spans="1:9" hidden="1" outlineLevel="1" x14ac:dyDescent="0.8">
      <c r="A47" s="11"/>
      <c r="B47" s="10"/>
      <c r="C47" s="293"/>
      <c r="D47" s="10"/>
      <c r="F47" s="173"/>
      <c r="G47" s="209"/>
      <c r="H47" s="283">
        <f t="shared" si="7"/>
        <v>0</v>
      </c>
    </row>
    <row r="48" spans="1:9" ht="63.75" customHeight="1" collapsed="1" thickBot="1" x14ac:dyDescent="0.85">
      <c r="A48" s="18" t="s">
        <v>233</v>
      </c>
      <c r="B48" s="17" t="s">
        <v>209</v>
      </c>
      <c r="C48" s="340" t="s">
        <v>215</v>
      </c>
      <c r="D48" s="79" t="s">
        <v>216</v>
      </c>
      <c r="E48" s="300" t="s">
        <v>217</v>
      </c>
      <c r="G48" s="209"/>
    </row>
    <row r="49" spans="1:15" ht="21.75" thickBot="1" x14ac:dyDescent="0.85">
      <c r="A49" s="49">
        <f>SUM(D50:D58)</f>
        <v>209400</v>
      </c>
      <c r="B49" s="21" t="s">
        <v>61</v>
      </c>
      <c r="C49" s="336" t="s">
        <v>62</v>
      </c>
      <c r="D49" s="80">
        <f>SUM(D50:D58)</f>
        <v>209400</v>
      </c>
      <c r="E49" s="301">
        <f>SUM(F50:F58)</f>
        <v>166000</v>
      </c>
      <c r="F49" s="504" t="s">
        <v>211</v>
      </c>
      <c r="G49" s="505"/>
      <c r="H49" s="505"/>
    </row>
    <row r="50" spans="1:15" x14ac:dyDescent="0.45">
      <c r="A50" s="42" t="s">
        <v>234</v>
      </c>
      <c r="B50" s="43">
        <v>700</v>
      </c>
      <c r="C50" s="343">
        <v>100</v>
      </c>
      <c r="D50" s="43">
        <f t="shared" ref="D50:D56" si="8">B50*C50</f>
        <v>70000</v>
      </c>
      <c r="E50" s="303">
        <f>C50</f>
        <v>100</v>
      </c>
      <c r="F50" s="435">
        <f t="shared" ref="F50:F58" si="9">E50*B50</f>
        <v>70000</v>
      </c>
      <c r="G50" s="210"/>
    </row>
    <row r="51" spans="1:15" x14ac:dyDescent="0.45">
      <c r="A51" s="40" t="s">
        <v>235</v>
      </c>
      <c r="B51" s="38">
        <v>500</v>
      </c>
      <c r="C51" s="344">
        <v>50</v>
      </c>
      <c r="D51" s="38">
        <f>B51*C51</f>
        <v>25000</v>
      </c>
      <c r="E51" s="304">
        <f t="shared" ref="E51:E58" si="10">C51</f>
        <v>50</v>
      </c>
      <c r="F51" s="435">
        <f t="shared" si="9"/>
        <v>25000</v>
      </c>
      <c r="G51" s="211"/>
    </row>
    <row r="52" spans="1:15" ht="30" x14ac:dyDescent="0.45">
      <c r="A52" s="40" t="s">
        <v>236</v>
      </c>
      <c r="B52" s="38">
        <v>3000</v>
      </c>
      <c r="C52" s="344">
        <v>8</v>
      </c>
      <c r="D52" s="38">
        <f t="shared" si="8"/>
        <v>24000</v>
      </c>
      <c r="E52" s="304">
        <f t="shared" si="10"/>
        <v>8</v>
      </c>
      <c r="F52" s="435">
        <f t="shared" si="9"/>
        <v>24000</v>
      </c>
      <c r="G52" s="211"/>
    </row>
    <row r="53" spans="1:15" x14ac:dyDescent="0.45">
      <c r="A53" s="40" t="s">
        <v>237</v>
      </c>
      <c r="B53" s="38">
        <v>400</v>
      </c>
      <c r="C53" s="344"/>
      <c r="D53" s="38">
        <f t="shared" si="8"/>
        <v>0</v>
      </c>
      <c r="E53" s="472">
        <v>14</v>
      </c>
      <c r="F53" s="473">
        <f t="shared" si="9"/>
        <v>5600</v>
      </c>
      <c r="G53" s="211"/>
    </row>
    <row r="54" spans="1:15" x14ac:dyDescent="0.45">
      <c r="A54" s="40" t="s">
        <v>362</v>
      </c>
      <c r="B54" s="38">
        <v>1800</v>
      </c>
      <c r="C54" s="345">
        <v>30</v>
      </c>
      <c r="D54" s="38">
        <f t="shared" si="8"/>
        <v>54000</v>
      </c>
      <c r="E54" s="484">
        <v>5</v>
      </c>
      <c r="F54" s="480">
        <f t="shared" si="9"/>
        <v>9000</v>
      </c>
      <c r="G54" s="211"/>
    </row>
    <row r="55" spans="1:15" ht="21.75" thickBot="1" x14ac:dyDescent="0.5">
      <c r="A55" s="40" t="s">
        <v>238</v>
      </c>
      <c r="B55" s="38">
        <v>16000</v>
      </c>
      <c r="C55" s="345">
        <v>1</v>
      </c>
      <c r="D55" s="38">
        <f t="shared" si="8"/>
        <v>16000</v>
      </c>
      <c r="E55" s="484">
        <f t="shared" si="10"/>
        <v>1</v>
      </c>
      <c r="F55" s="480">
        <f t="shared" si="9"/>
        <v>16000</v>
      </c>
      <c r="G55" s="211"/>
    </row>
    <row r="56" spans="1:15" x14ac:dyDescent="0.45">
      <c r="A56" s="40" t="s">
        <v>239</v>
      </c>
      <c r="B56" s="38">
        <v>5000</v>
      </c>
      <c r="C56" s="345">
        <v>1</v>
      </c>
      <c r="D56" s="38">
        <f t="shared" si="8"/>
        <v>5000</v>
      </c>
      <c r="E56" s="484">
        <f t="shared" si="10"/>
        <v>1</v>
      </c>
      <c r="F56" s="480">
        <f t="shared" si="9"/>
        <v>5000</v>
      </c>
      <c r="G56" s="211"/>
      <c r="J56" s="73" t="s">
        <v>240</v>
      </c>
      <c r="K56" s="23" t="s">
        <v>65</v>
      </c>
      <c r="L56" s="24" t="s">
        <v>66</v>
      </c>
      <c r="M56" s="24" t="s">
        <v>67</v>
      </c>
      <c r="N56" s="25" t="s">
        <v>68</v>
      </c>
      <c r="O56" s="26">
        <v>5000</v>
      </c>
    </row>
    <row r="57" spans="1:15" ht="21.75" thickBot="1" x14ac:dyDescent="0.5">
      <c r="A57" s="40" t="s">
        <v>241</v>
      </c>
      <c r="B57" s="276">
        <v>800</v>
      </c>
      <c r="C57" s="344">
        <v>13</v>
      </c>
      <c r="D57" s="38">
        <f>B57*C57</f>
        <v>10400</v>
      </c>
      <c r="E57" s="444">
        <v>8</v>
      </c>
      <c r="F57" s="445">
        <f t="shared" si="9"/>
        <v>6400</v>
      </c>
      <c r="G57" s="211"/>
      <c r="J57" s="31"/>
      <c r="K57" s="27">
        <v>1.5</v>
      </c>
      <c r="L57" s="28">
        <f>J57*K57*10</f>
        <v>0</v>
      </c>
      <c r="M57" s="29">
        <f>L57*1.6</f>
        <v>0</v>
      </c>
      <c r="N57" s="32">
        <f>M57/25</f>
        <v>0</v>
      </c>
      <c r="O57" s="30">
        <f>N57*O56</f>
        <v>0</v>
      </c>
    </row>
    <row r="58" spans="1:15" x14ac:dyDescent="0.45">
      <c r="A58" s="11" t="s">
        <v>242</v>
      </c>
      <c r="B58" s="10">
        <v>5000</v>
      </c>
      <c r="C58" s="345">
        <v>1</v>
      </c>
      <c r="D58" s="38">
        <f>B58*C58</f>
        <v>5000</v>
      </c>
      <c r="E58" s="484">
        <f t="shared" si="10"/>
        <v>1</v>
      </c>
      <c r="F58" s="480">
        <f t="shared" si="9"/>
        <v>5000</v>
      </c>
      <c r="G58" s="211"/>
    </row>
    <row r="59" spans="1:15" hidden="1" outlineLevel="1" x14ac:dyDescent="0.8">
      <c r="A59" s="11"/>
      <c r="B59" s="10"/>
      <c r="C59" s="341"/>
      <c r="D59" s="38">
        <f>B59*C59</f>
        <v>0</v>
      </c>
      <c r="E59" s="305"/>
      <c r="F59" s="174">
        <f>D59</f>
        <v>0</v>
      </c>
      <c r="G59" s="211"/>
      <c r="H59" s="283">
        <f t="shared" ref="H59:H67" si="11">E59*B59</f>
        <v>0</v>
      </c>
    </row>
    <row r="60" spans="1:15" hidden="1" outlineLevel="1" x14ac:dyDescent="0.8">
      <c r="A60" s="11"/>
      <c r="B60" s="10"/>
      <c r="C60" s="341"/>
      <c r="D60" s="10">
        <f>B57*C60</f>
        <v>0</v>
      </c>
      <c r="F60" s="173">
        <f t="shared" ref="F60:F67" si="12">D60</f>
        <v>0</v>
      </c>
      <c r="G60" s="211"/>
      <c r="H60" s="283">
        <f t="shared" si="11"/>
        <v>0</v>
      </c>
    </row>
    <row r="61" spans="1:15" hidden="1" outlineLevel="1" x14ac:dyDescent="0.8">
      <c r="A61" s="11"/>
      <c r="B61" s="10"/>
      <c r="C61" s="293"/>
      <c r="D61" s="10">
        <f>B59*C61</f>
        <v>0</v>
      </c>
      <c r="F61" s="173">
        <f t="shared" si="12"/>
        <v>0</v>
      </c>
      <c r="G61" s="209"/>
      <c r="H61" s="283">
        <f t="shared" si="11"/>
        <v>0</v>
      </c>
    </row>
    <row r="62" spans="1:15" hidden="1" outlineLevel="1" x14ac:dyDescent="0.8">
      <c r="A62" s="11"/>
      <c r="B62" s="10"/>
      <c r="C62" s="341"/>
      <c r="D62" s="10">
        <f t="shared" ref="D62:D67" si="13">B62*C62</f>
        <v>0</v>
      </c>
      <c r="F62" s="173">
        <f t="shared" si="12"/>
        <v>0</v>
      </c>
      <c r="G62" s="209"/>
      <c r="H62" s="283">
        <f t="shared" si="11"/>
        <v>0</v>
      </c>
    </row>
    <row r="63" spans="1:15" hidden="1" outlineLevel="1" x14ac:dyDescent="0.8">
      <c r="A63" s="11"/>
      <c r="B63" s="10"/>
      <c r="C63" s="293"/>
      <c r="D63" s="10">
        <f t="shared" si="13"/>
        <v>0</v>
      </c>
      <c r="F63" s="173">
        <f t="shared" si="12"/>
        <v>0</v>
      </c>
      <c r="G63" s="209"/>
      <c r="H63" s="283">
        <f t="shared" si="11"/>
        <v>0</v>
      </c>
    </row>
    <row r="64" spans="1:15" hidden="1" outlineLevel="1" x14ac:dyDescent="0.8">
      <c r="A64" s="11"/>
      <c r="B64" s="10"/>
      <c r="C64" s="341"/>
      <c r="D64" s="10">
        <f t="shared" si="13"/>
        <v>0</v>
      </c>
      <c r="F64" s="173">
        <f t="shared" si="12"/>
        <v>0</v>
      </c>
      <c r="G64" s="209"/>
      <c r="H64" s="283">
        <f t="shared" si="11"/>
        <v>0</v>
      </c>
    </row>
    <row r="65" spans="1:15" hidden="1" outlineLevel="1" x14ac:dyDescent="0.8">
      <c r="A65" s="11"/>
      <c r="B65" s="10"/>
      <c r="C65" s="338"/>
      <c r="D65" s="10">
        <f t="shared" si="13"/>
        <v>0</v>
      </c>
      <c r="F65" s="173">
        <f t="shared" si="12"/>
        <v>0</v>
      </c>
      <c r="G65" s="209"/>
      <c r="H65" s="283">
        <f t="shared" si="11"/>
        <v>0</v>
      </c>
    </row>
    <row r="66" spans="1:15" hidden="1" outlineLevel="1" x14ac:dyDescent="0.8">
      <c r="A66" s="50"/>
      <c r="B66" s="10"/>
      <c r="C66" s="338"/>
      <c r="D66" s="10">
        <f t="shared" si="13"/>
        <v>0</v>
      </c>
      <c r="F66" s="173">
        <f t="shared" si="12"/>
        <v>0</v>
      </c>
      <c r="G66" s="209"/>
      <c r="H66" s="283">
        <f t="shared" si="11"/>
        <v>0</v>
      </c>
    </row>
    <row r="67" spans="1:15" hidden="1" outlineLevel="1" x14ac:dyDescent="0.8">
      <c r="A67" s="11"/>
      <c r="B67" s="10"/>
      <c r="C67" s="338"/>
      <c r="D67" s="10">
        <f t="shared" si="13"/>
        <v>0</v>
      </c>
      <c r="F67" s="173">
        <f t="shared" si="12"/>
        <v>0</v>
      </c>
      <c r="G67" s="209"/>
      <c r="H67" s="283">
        <f t="shared" si="11"/>
        <v>0</v>
      </c>
    </row>
    <row r="68" spans="1:15" ht="63.75" customHeight="1" collapsed="1" thickBot="1" x14ac:dyDescent="0.85">
      <c r="A68" s="18" t="s">
        <v>11</v>
      </c>
      <c r="B68" s="17" t="s">
        <v>209</v>
      </c>
      <c r="C68" s="340" t="s">
        <v>215</v>
      </c>
      <c r="D68" s="79" t="s">
        <v>216</v>
      </c>
      <c r="E68" s="300" t="s">
        <v>217</v>
      </c>
      <c r="G68" s="209"/>
      <c r="J68" s="168"/>
    </row>
    <row r="69" spans="1:15" ht="21.6" customHeight="1" thickBot="1" x14ac:dyDescent="0.85">
      <c r="A69" s="280">
        <f>SUM(D70:D77)</f>
        <v>83240</v>
      </c>
      <c r="B69" s="21" t="s">
        <v>61</v>
      </c>
      <c r="C69" s="336" t="s">
        <v>62</v>
      </c>
      <c r="D69" s="80">
        <f>SUM(D70:D77)</f>
        <v>83240</v>
      </c>
      <c r="E69" s="301">
        <f>SUM(F70:F77)</f>
        <v>54000</v>
      </c>
      <c r="F69" s="511" t="s">
        <v>211</v>
      </c>
      <c r="G69" s="512"/>
      <c r="H69" s="512"/>
      <c r="J69" s="73" t="s">
        <v>349</v>
      </c>
      <c r="K69" s="23" t="s">
        <v>65</v>
      </c>
      <c r="L69" s="24" t="s">
        <v>66</v>
      </c>
      <c r="M69" s="24" t="s">
        <v>67</v>
      </c>
      <c r="N69" s="25" t="s">
        <v>68</v>
      </c>
      <c r="O69" s="26">
        <v>6000</v>
      </c>
    </row>
    <row r="70" spans="1:15" ht="21.75" thickBot="1" x14ac:dyDescent="0.5">
      <c r="A70" s="42" t="s">
        <v>243</v>
      </c>
      <c r="B70" s="43">
        <v>5000</v>
      </c>
      <c r="C70" s="291"/>
      <c r="D70" s="38">
        <f t="shared" ref="D70:D77" si="14">B70*C70</f>
        <v>0</v>
      </c>
      <c r="E70" s="294">
        <f>C70</f>
        <v>0</v>
      </c>
      <c r="F70" s="274"/>
      <c r="G70" s="281"/>
      <c r="H70" s="283">
        <f>E70*B70</f>
        <v>0</v>
      </c>
      <c r="J70" s="31">
        <v>18</v>
      </c>
      <c r="K70" s="27">
        <v>0.6</v>
      </c>
      <c r="L70" s="28">
        <f>J70*K70*10</f>
        <v>107.99999999999999</v>
      </c>
      <c r="M70" s="29">
        <f>L70*1.6</f>
        <v>172.79999999999998</v>
      </c>
      <c r="N70" s="227">
        <f>M70/25</f>
        <v>6.911999999999999</v>
      </c>
      <c r="O70" s="30">
        <f>N70*O69</f>
        <v>41471.999999999993</v>
      </c>
    </row>
    <row r="71" spans="1:15" ht="21.75" thickBot="1" x14ac:dyDescent="0.6">
      <c r="A71" s="40" t="s">
        <v>361</v>
      </c>
      <c r="B71" s="43">
        <v>6000</v>
      </c>
      <c r="C71" s="291"/>
      <c r="D71" s="38">
        <f t="shared" si="14"/>
        <v>0</v>
      </c>
      <c r="E71" s="486">
        <v>7</v>
      </c>
      <c r="F71" s="480">
        <f>E71*B71</f>
        <v>42000</v>
      </c>
      <c r="G71" s="282"/>
      <c r="J71" s="144"/>
      <c r="K71" s="144"/>
      <c r="L71" s="144"/>
    </row>
    <row r="72" spans="1:15" x14ac:dyDescent="0.45">
      <c r="A72" s="40" t="s">
        <v>244</v>
      </c>
      <c r="B72" s="43">
        <v>6000</v>
      </c>
      <c r="C72" s="292">
        <v>6</v>
      </c>
      <c r="D72" s="38">
        <f t="shared" si="14"/>
        <v>36000</v>
      </c>
      <c r="E72" s="294">
        <v>6</v>
      </c>
      <c r="F72" s="274"/>
      <c r="G72" s="282"/>
      <c r="H72" s="283">
        <f>E72*B72</f>
        <v>36000</v>
      </c>
      <c r="J72" s="73" t="str">
        <f>A73</f>
        <v>aljzat betonozás wc</v>
      </c>
      <c r="K72" s="23" t="s">
        <v>65</v>
      </c>
      <c r="L72" s="24" t="s">
        <v>66</v>
      </c>
      <c r="M72" s="24" t="s">
        <v>67</v>
      </c>
      <c r="N72" s="25" t="s">
        <v>68</v>
      </c>
      <c r="O72" s="26">
        <v>1500</v>
      </c>
    </row>
    <row r="73" spans="1:15" s="243" customFormat="1" ht="21.75" thickBot="1" x14ac:dyDescent="0.5">
      <c r="A73" s="40" t="s">
        <v>245</v>
      </c>
      <c r="B73" s="38">
        <v>2500</v>
      </c>
      <c r="C73" s="291"/>
      <c r="D73" s="38">
        <f t="shared" si="14"/>
        <v>0</v>
      </c>
      <c r="E73" s="294"/>
      <c r="F73" s="283">
        <f>E73*B73</f>
        <v>0</v>
      </c>
      <c r="G73" s="282"/>
      <c r="H73"/>
      <c r="I73"/>
      <c r="J73" s="244">
        <v>1.5</v>
      </c>
      <c r="K73" s="245">
        <v>5</v>
      </c>
      <c r="L73" s="246">
        <f>J73*K73*10</f>
        <v>75</v>
      </c>
      <c r="M73" s="247">
        <f>L73*1.6</f>
        <v>120</v>
      </c>
      <c r="N73" s="248">
        <f>M73/20</f>
        <v>6</v>
      </c>
      <c r="O73" s="249">
        <f>N73*O72</f>
        <v>9000</v>
      </c>
    </row>
    <row r="74" spans="1:15" x14ac:dyDescent="0.45">
      <c r="A74" s="40" t="s">
        <v>246</v>
      </c>
      <c r="B74" s="38">
        <v>5000</v>
      </c>
      <c r="C74" s="292">
        <f>N77</f>
        <v>6.4480000000000004</v>
      </c>
      <c r="D74" s="38">
        <f t="shared" si="14"/>
        <v>32240.000000000004</v>
      </c>
      <c r="E74" s="292">
        <v>7</v>
      </c>
      <c r="G74" s="282"/>
      <c r="H74" s="283">
        <f>E74*B74</f>
        <v>35000</v>
      </c>
    </row>
    <row r="75" spans="1:15" ht="21.75" thickBot="1" x14ac:dyDescent="0.5">
      <c r="A75" s="40" t="s">
        <v>247</v>
      </c>
      <c r="B75" s="38">
        <v>5000</v>
      </c>
      <c r="C75" s="345">
        <v>3</v>
      </c>
      <c r="D75" s="38"/>
      <c r="E75" s="345">
        <f>C75</f>
        <v>3</v>
      </c>
      <c r="G75" s="282"/>
      <c r="H75" s="283">
        <f>E75*B75</f>
        <v>15000</v>
      </c>
    </row>
    <row r="76" spans="1:15" ht="45" x14ac:dyDescent="0.45">
      <c r="A76" s="40" t="s">
        <v>248</v>
      </c>
      <c r="B76" s="38">
        <v>5000</v>
      </c>
      <c r="C76" s="153">
        <v>3</v>
      </c>
      <c r="D76" s="38">
        <f t="shared" si="14"/>
        <v>15000</v>
      </c>
      <c r="E76" s="410">
        <f>C76</f>
        <v>3</v>
      </c>
      <c r="G76" s="282"/>
      <c r="H76" s="283">
        <f>E76*B76</f>
        <v>15000</v>
      </c>
      <c r="J76" s="73" t="s">
        <v>249</v>
      </c>
      <c r="K76" s="23" t="s">
        <v>65</v>
      </c>
      <c r="L76" s="24" t="s">
        <v>66</v>
      </c>
      <c r="M76" s="24" t="s">
        <v>67</v>
      </c>
      <c r="N76" s="25" t="s">
        <v>68</v>
      </c>
      <c r="O76" s="26">
        <v>2000</v>
      </c>
    </row>
    <row r="77" spans="1:15" ht="21.75" thickBot="1" x14ac:dyDescent="0.5">
      <c r="A77" s="230" t="s">
        <v>354</v>
      </c>
      <c r="B77" s="38">
        <v>8000</v>
      </c>
      <c r="C77" s="153"/>
      <c r="D77" s="38">
        <f t="shared" si="14"/>
        <v>0</v>
      </c>
      <c r="E77" s="410">
        <v>1.5</v>
      </c>
      <c r="F77" s="474">
        <f>E77*B77</f>
        <v>12000</v>
      </c>
      <c r="G77" s="282"/>
      <c r="J77" s="31">
        <f>Díj!C15</f>
        <v>20.149999999999999</v>
      </c>
      <c r="K77" s="27">
        <v>0.5</v>
      </c>
      <c r="L77" s="28">
        <f>J77*K77*10</f>
        <v>100.75</v>
      </c>
      <c r="M77" s="29">
        <f>L77*1.6</f>
        <v>161.20000000000002</v>
      </c>
      <c r="N77" s="32">
        <f>M77/25</f>
        <v>6.4480000000000004</v>
      </c>
      <c r="O77" s="30">
        <f>N77*O76</f>
        <v>12896</v>
      </c>
    </row>
    <row r="78" spans="1:15" ht="63.75" customHeight="1" thickBot="1" x14ac:dyDescent="0.85">
      <c r="A78" s="18" t="s">
        <v>250</v>
      </c>
      <c r="B78" s="17" t="s">
        <v>209</v>
      </c>
      <c r="C78" s="340" t="s">
        <v>215</v>
      </c>
      <c r="D78" s="79" t="s">
        <v>216</v>
      </c>
      <c r="E78" s="300" t="s">
        <v>217</v>
      </c>
      <c r="J78" s="48"/>
      <c r="K78" s="405"/>
      <c r="M78" s="33"/>
    </row>
    <row r="79" spans="1:15" ht="21.75" thickBot="1" x14ac:dyDescent="0.85">
      <c r="A79" s="49">
        <f>SUM(D80:D85)</f>
        <v>0</v>
      </c>
      <c r="B79" s="21" t="s">
        <v>61</v>
      </c>
      <c r="C79" s="336" t="s">
        <v>62</v>
      </c>
      <c r="D79" s="80">
        <f>SUM(D80:D87)</f>
        <v>0</v>
      </c>
      <c r="E79" s="301">
        <f>SUM(F80:F84)</f>
        <v>0</v>
      </c>
      <c r="F79" s="504" t="s">
        <v>211</v>
      </c>
      <c r="G79" s="505"/>
      <c r="H79" s="505"/>
    </row>
    <row r="80" spans="1:15" s="234" customFormat="1" hidden="1" outlineLevel="1" x14ac:dyDescent="0.5">
      <c r="A80" s="230" t="s">
        <v>251</v>
      </c>
      <c r="B80" s="231">
        <f>K85/6</f>
        <v>2816.6666666666665</v>
      </c>
      <c r="C80" s="346"/>
      <c r="D80" s="232">
        <f t="shared" ref="D80:D87" si="15">B80*C80</f>
        <v>0</v>
      </c>
      <c r="E80" s="306">
        <f>C80</f>
        <v>0</v>
      </c>
      <c r="F80" s="233"/>
      <c r="G80" s="210"/>
      <c r="H80" s="283">
        <f t="shared" ref="H80:H87" si="16">E80*B80</f>
        <v>0</v>
      </c>
      <c r="I80"/>
      <c r="J80" s="234" t="s">
        <v>252</v>
      </c>
      <c r="K80" s="236">
        <f>L80*1.3</f>
        <v>58500</v>
      </c>
      <c r="L80" s="235">
        <v>45000</v>
      </c>
    </row>
    <row r="81" spans="1:15" s="234" customFormat="1" hidden="1" outlineLevel="1" x14ac:dyDescent="0.5">
      <c r="A81" s="230" t="s">
        <v>253</v>
      </c>
      <c r="B81" s="231">
        <f>K84/6</f>
        <v>9316.6666666666661</v>
      </c>
      <c r="C81" s="346"/>
      <c r="D81" s="231">
        <f t="shared" si="15"/>
        <v>0</v>
      </c>
      <c r="E81" s="306">
        <f>C81</f>
        <v>0</v>
      </c>
      <c r="F81" s="233"/>
      <c r="G81" s="211"/>
      <c r="H81" s="283">
        <f t="shared" si="16"/>
        <v>0</v>
      </c>
      <c r="I81"/>
      <c r="J81" s="234" t="s">
        <v>254</v>
      </c>
      <c r="K81" s="236">
        <f t="shared" ref="K81:K87" si="17">L81*1.3</f>
        <v>89700</v>
      </c>
      <c r="L81" s="235">
        <v>69000</v>
      </c>
    </row>
    <row r="82" spans="1:15" s="234" customFormat="1" hidden="1" outlineLevel="1" x14ac:dyDescent="0.5">
      <c r="A82" s="230" t="s">
        <v>255</v>
      </c>
      <c r="B82" s="231">
        <v>33000</v>
      </c>
      <c r="C82" s="347"/>
      <c r="D82" s="231">
        <f t="shared" si="15"/>
        <v>0</v>
      </c>
      <c r="E82" s="307"/>
      <c r="F82" s="233"/>
      <c r="G82" s="211"/>
      <c r="H82" s="283">
        <f t="shared" si="16"/>
        <v>0</v>
      </c>
      <c r="I82"/>
      <c r="J82" s="234" t="s">
        <v>256</v>
      </c>
      <c r="K82" s="236">
        <f t="shared" si="17"/>
        <v>113100</v>
      </c>
      <c r="L82" s="235">
        <v>87000</v>
      </c>
    </row>
    <row r="83" spans="1:15" s="234" customFormat="1" hidden="1" outlineLevel="1" x14ac:dyDescent="0.5">
      <c r="A83" s="230" t="s">
        <v>257</v>
      </c>
      <c r="B83" s="232">
        <v>6000</v>
      </c>
      <c r="C83" s="348"/>
      <c r="D83" s="231">
        <f t="shared" si="15"/>
        <v>0</v>
      </c>
      <c r="E83" s="308">
        <f>C83</f>
        <v>0</v>
      </c>
      <c r="F83" s="233"/>
      <c r="G83" s="211"/>
      <c r="H83" s="283">
        <f t="shared" si="16"/>
        <v>0</v>
      </c>
      <c r="I83"/>
      <c r="J83" s="234" t="s">
        <v>258</v>
      </c>
      <c r="K83" s="236">
        <f t="shared" si="17"/>
        <v>42900</v>
      </c>
      <c r="L83" s="235">
        <v>33000</v>
      </c>
    </row>
    <row r="84" spans="1:15" s="234" customFormat="1" hidden="1" outlineLevel="1" x14ac:dyDescent="0.5">
      <c r="A84" s="230" t="s">
        <v>259</v>
      </c>
      <c r="B84" s="232">
        <v>10000</v>
      </c>
      <c r="C84" s="349"/>
      <c r="D84" s="231">
        <f t="shared" si="15"/>
        <v>0</v>
      </c>
      <c r="E84" s="309">
        <f>C84</f>
        <v>0</v>
      </c>
      <c r="F84" s="233"/>
      <c r="G84" s="211"/>
      <c r="H84" s="283">
        <f t="shared" si="16"/>
        <v>0</v>
      </c>
      <c r="I84"/>
      <c r="J84" s="234" t="s">
        <v>260</v>
      </c>
      <c r="K84" s="236">
        <f t="shared" si="17"/>
        <v>55900</v>
      </c>
      <c r="L84" s="235">
        <v>43000</v>
      </c>
    </row>
    <row r="85" spans="1:15" s="234" customFormat="1" hidden="1" outlineLevel="1" x14ac:dyDescent="0.5">
      <c r="A85" s="230" t="s">
        <v>119</v>
      </c>
      <c r="B85" s="232">
        <v>2000</v>
      </c>
      <c r="C85" s="350"/>
      <c r="D85" s="231">
        <f t="shared" si="15"/>
        <v>0</v>
      </c>
      <c r="E85" s="310">
        <f>C85</f>
        <v>0</v>
      </c>
      <c r="F85" s="233"/>
      <c r="G85" s="211"/>
      <c r="H85" s="283">
        <f t="shared" si="16"/>
        <v>0</v>
      </c>
      <c r="I85"/>
      <c r="J85" s="234" t="s">
        <v>261</v>
      </c>
      <c r="K85" s="236">
        <f t="shared" si="17"/>
        <v>16900</v>
      </c>
      <c r="L85" s="235">
        <v>13000</v>
      </c>
    </row>
    <row r="86" spans="1:15" s="234" customFormat="1" hidden="1" outlineLevel="1" x14ac:dyDescent="0.5">
      <c r="A86" s="230" t="s">
        <v>262</v>
      </c>
      <c r="B86" s="232">
        <v>3000</v>
      </c>
      <c r="C86" s="351"/>
      <c r="D86" s="231">
        <f t="shared" si="15"/>
        <v>0</v>
      </c>
      <c r="E86" s="311">
        <f>C86</f>
        <v>0</v>
      </c>
      <c r="F86" s="233"/>
      <c r="G86" s="211"/>
      <c r="H86" s="283">
        <f t="shared" si="16"/>
        <v>0</v>
      </c>
      <c r="I86"/>
      <c r="J86" s="234" t="s">
        <v>261</v>
      </c>
      <c r="K86" s="236">
        <f t="shared" si="17"/>
        <v>16900</v>
      </c>
      <c r="L86" s="235">
        <v>13000</v>
      </c>
    </row>
    <row r="87" spans="1:15" s="234" customFormat="1" hidden="1" outlineLevel="1" x14ac:dyDescent="0.5">
      <c r="A87" s="230" t="s">
        <v>263</v>
      </c>
      <c r="B87" s="232">
        <v>6000</v>
      </c>
      <c r="C87" s="351"/>
      <c r="D87" s="231">
        <f t="shared" si="15"/>
        <v>0</v>
      </c>
      <c r="E87" s="311">
        <f>C87</f>
        <v>0</v>
      </c>
      <c r="F87" s="233"/>
      <c r="G87" s="211"/>
      <c r="H87" s="283">
        <f t="shared" si="16"/>
        <v>0</v>
      </c>
      <c r="I87"/>
      <c r="J87" s="234" t="s">
        <v>261</v>
      </c>
      <c r="K87" s="236">
        <f t="shared" si="17"/>
        <v>16900</v>
      </c>
      <c r="L87" s="235">
        <v>13000</v>
      </c>
    </row>
    <row r="88" spans="1:15" ht="63.75" customHeight="1" collapsed="1" thickBot="1" x14ac:dyDescent="0.85">
      <c r="A88" s="18" t="s">
        <v>264</v>
      </c>
      <c r="B88" s="17" t="s">
        <v>209</v>
      </c>
      <c r="C88" s="340" t="s">
        <v>215</v>
      </c>
      <c r="D88" s="79" t="s">
        <v>216</v>
      </c>
      <c r="E88" s="300" t="s">
        <v>217</v>
      </c>
      <c r="G88" s="212"/>
      <c r="H88" s="285"/>
    </row>
    <row r="89" spans="1:15" ht="21.75" thickBot="1" x14ac:dyDescent="0.85">
      <c r="A89" s="49">
        <f>SUM(D90:D97)</f>
        <v>146031.52000000002</v>
      </c>
      <c r="B89" s="21" t="s">
        <v>61</v>
      </c>
      <c r="C89" s="336" t="s">
        <v>62</v>
      </c>
      <c r="D89" s="80">
        <f>SUM(D90:D97)</f>
        <v>146031.52000000002</v>
      </c>
      <c r="E89" s="301">
        <f>SUM(F90:F96)</f>
        <v>0</v>
      </c>
      <c r="F89" s="504" t="s">
        <v>211</v>
      </c>
      <c r="G89" s="505"/>
      <c r="H89" s="505"/>
    </row>
    <row r="90" spans="1:15" x14ac:dyDescent="0.8">
      <c r="A90" s="13" t="s">
        <v>265</v>
      </c>
      <c r="B90" s="279">
        <v>7000</v>
      </c>
      <c r="C90" s="352">
        <f>N91</f>
        <v>5.2377600000000006</v>
      </c>
      <c r="D90" s="12">
        <f t="shared" ref="D90:D97" si="18">B90*C90</f>
        <v>36664.320000000007</v>
      </c>
      <c r="E90" s="312">
        <f t="shared" ref="E90:E97" si="19">C90</f>
        <v>5.2377600000000006</v>
      </c>
      <c r="F90"/>
      <c r="G90" s="281"/>
      <c r="H90" s="283">
        <f t="shared" ref="H90:H97" si="20">E90*B90</f>
        <v>36664.320000000007</v>
      </c>
      <c r="J90" s="380" t="s">
        <v>266</v>
      </c>
      <c r="K90" s="381" t="s">
        <v>65</v>
      </c>
      <c r="L90" s="382" t="s">
        <v>66</v>
      </c>
      <c r="M90" s="382" t="s">
        <v>67</v>
      </c>
      <c r="N90" s="383" t="s">
        <v>68</v>
      </c>
      <c r="O90" s="384">
        <v>7000</v>
      </c>
    </row>
    <row r="91" spans="1:15" s="58" customFormat="1" ht="15.4" thickBot="1" x14ac:dyDescent="0.5">
      <c r="A91" s="184" t="s">
        <v>267</v>
      </c>
      <c r="B91" s="184">
        <v>1500</v>
      </c>
      <c r="C91" s="184"/>
      <c r="D91" s="184">
        <f t="shared" si="18"/>
        <v>0</v>
      </c>
      <c r="E91" s="184">
        <f t="shared" si="19"/>
        <v>0</v>
      </c>
      <c r="G91" s="278"/>
      <c r="H91" s="283">
        <f t="shared" si="20"/>
        <v>0</v>
      </c>
      <c r="J91" s="385">
        <f>Díj!C77+Díj!C76</f>
        <v>10.23</v>
      </c>
      <c r="K91" s="386">
        <v>0.8</v>
      </c>
      <c r="L91" s="387">
        <f>J91*K91*10</f>
        <v>81.84</v>
      </c>
      <c r="M91" s="388">
        <f>L91*1.6</f>
        <v>130.94400000000002</v>
      </c>
      <c r="N91" s="389">
        <f>M91/25</f>
        <v>5.2377600000000006</v>
      </c>
      <c r="O91" s="390">
        <f>N91*O90</f>
        <v>36664.320000000007</v>
      </c>
    </row>
    <row r="92" spans="1:15" ht="21.75" thickBot="1" x14ac:dyDescent="0.85">
      <c r="A92" s="40" t="s">
        <v>268</v>
      </c>
      <c r="B92" s="10">
        <v>800</v>
      </c>
      <c r="C92" s="353">
        <f>Díj!C16</f>
        <v>25.25</v>
      </c>
      <c r="D92" s="12">
        <f t="shared" si="18"/>
        <v>20200</v>
      </c>
      <c r="E92" s="313">
        <f t="shared" si="19"/>
        <v>25.25</v>
      </c>
      <c r="G92" s="278"/>
      <c r="H92" s="283">
        <f t="shared" si="20"/>
        <v>20200</v>
      </c>
    </row>
    <row r="93" spans="1:15" x14ac:dyDescent="0.8">
      <c r="A93" s="13" t="s">
        <v>269</v>
      </c>
      <c r="B93" s="379">
        <v>4000</v>
      </c>
      <c r="C93" s="353">
        <f>N94</f>
        <v>10.316800000000001</v>
      </c>
      <c r="D93" s="12">
        <f t="shared" si="18"/>
        <v>41267.200000000004</v>
      </c>
      <c r="E93" s="312">
        <f t="shared" si="19"/>
        <v>10.316800000000001</v>
      </c>
      <c r="G93" s="278"/>
      <c r="H93" s="283">
        <f t="shared" si="20"/>
        <v>41267.200000000004</v>
      </c>
      <c r="J93" s="380" t="s">
        <v>270</v>
      </c>
      <c r="K93" s="381" t="s">
        <v>65</v>
      </c>
      <c r="L93" s="382" t="s">
        <v>66</v>
      </c>
      <c r="M93" s="382" t="s">
        <v>67</v>
      </c>
      <c r="N93" s="383" t="s">
        <v>68</v>
      </c>
      <c r="O93" s="384">
        <v>4000</v>
      </c>
    </row>
    <row r="94" spans="1:15" ht="21.75" thickBot="1" x14ac:dyDescent="0.85">
      <c r="A94" s="40" t="s">
        <v>271</v>
      </c>
      <c r="B94" s="10">
        <v>3000</v>
      </c>
      <c r="C94" s="354">
        <v>7</v>
      </c>
      <c r="D94" s="12">
        <f t="shared" si="18"/>
        <v>21000</v>
      </c>
      <c r="E94" s="314">
        <f t="shared" si="19"/>
        <v>7</v>
      </c>
      <c r="G94" s="278"/>
      <c r="H94" s="283">
        <f t="shared" si="20"/>
        <v>21000</v>
      </c>
      <c r="J94" s="385">
        <f>Díj!C15</f>
        <v>20.149999999999999</v>
      </c>
      <c r="K94" s="386">
        <v>0.8</v>
      </c>
      <c r="L94" s="387">
        <f>J94*K94*10</f>
        <v>161.20000000000002</v>
      </c>
      <c r="M94" s="388">
        <f>L94*1.6</f>
        <v>257.92</v>
      </c>
      <c r="N94" s="389">
        <f>M94/25</f>
        <v>10.316800000000001</v>
      </c>
      <c r="O94" s="390">
        <f>N94*O93</f>
        <v>41267.200000000004</v>
      </c>
    </row>
    <row r="95" spans="1:15" ht="21" customHeight="1" x14ac:dyDescent="0.8">
      <c r="A95" s="40" t="s">
        <v>272</v>
      </c>
      <c r="B95" s="10">
        <v>2300</v>
      </c>
      <c r="C95" s="342">
        <v>3</v>
      </c>
      <c r="D95" s="12">
        <f t="shared" si="18"/>
        <v>6900</v>
      </c>
      <c r="E95" s="315">
        <f t="shared" si="19"/>
        <v>3</v>
      </c>
      <c r="G95" s="278"/>
      <c r="H95" s="283">
        <f t="shared" si="20"/>
        <v>6900</v>
      </c>
      <c r="J95" s="82"/>
    </row>
    <row r="96" spans="1:15" ht="21" customHeight="1" x14ac:dyDescent="0.8">
      <c r="A96" s="40" t="s">
        <v>273</v>
      </c>
      <c r="B96" s="10">
        <v>20000</v>
      </c>
      <c r="C96" s="378">
        <v>1</v>
      </c>
      <c r="D96" s="12">
        <f t="shared" si="18"/>
        <v>20000</v>
      </c>
      <c r="E96" s="409">
        <f t="shared" si="19"/>
        <v>1</v>
      </c>
      <c r="G96" s="209"/>
      <c r="H96" s="283">
        <f t="shared" si="20"/>
        <v>20000</v>
      </c>
      <c r="J96" s="82"/>
    </row>
    <row r="97" spans="1:15" hidden="1" outlineLevel="1" x14ac:dyDescent="0.8">
      <c r="A97" s="40" t="s">
        <v>274</v>
      </c>
      <c r="B97" s="10">
        <v>1103</v>
      </c>
      <c r="C97" s="356"/>
      <c r="D97" s="12">
        <f t="shared" si="18"/>
        <v>0</v>
      </c>
      <c r="E97" s="316">
        <f t="shared" si="19"/>
        <v>0</v>
      </c>
      <c r="F97" s="173"/>
      <c r="G97" s="209"/>
      <c r="H97" s="283">
        <f t="shared" si="20"/>
        <v>0</v>
      </c>
    </row>
    <row r="98" spans="1:15" ht="63.75" customHeight="1" collapsed="1" thickBot="1" x14ac:dyDescent="0.85">
      <c r="A98" s="18" t="s">
        <v>275</v>
      </c>
      <c r="B98" s="17" t="s">
        <v>209</v>
      </c>
      <c r="C98" s="340" t="s">
        <v>215</v>
      </c>
      <c r="D98" s="79" t="s">
        <v>216</v>
      </c>
      <c r="E98" s="300" t="s">
        <v>217</v>
      </c>
      <c r="G98" s="209"/>
      <c r="H98" s="283"/>
    </row>
    <row r="99" spans="1:15" ht="21.75" thickBot="1" x14ac:dyDescent="0.85">
      <c r="A99" s="49">
        <f>SUM(D100:D108)</f>
        <v>187204.75</v>
      </c>
      <c r="B99" s="21" t="s">
        <v>61</v>
      </c>
      <c r="C99" s="336" t="s">
        <v>62</v>
      </c>
      <c r="D99" s="80">
        <f>SUM(D100:D108)</f>
        <v>187204.75</v>
      </c>
      <c r="E99" s="317">
        <f>SUM(F100:F107)</f>
        <v>153000</v>
      </c>
      <c r="F99" s="504" t="s">
        <v>211</v>
      </c>
      <c r="G99" s="505"/>
      <c r="H99" s="505"/>
      <c r="J99" s="501"/>
      <c r="K99" s="501"/>
      <c r="L99" s="501"/>
    </row>
    <row r="100" spans="1:15" x14ac:dyDescent="0.45">
      <c r="A100" s="40" t="s">
        <v>276</v>
      </c>
      <c r="B100" s="38">
        <v>7000</v>
      </c>
      <c r="C100" s="357">
        <v>6</v>
      </c>
      <c r="D100" s="38">
        <f t="shared" ref="D100:D107" si="21">B100*C100</f>
        <v>42000</v>
      </c>
      <c r="E100" s="462">
        <v>6</v>
      </c>
      <c r="F100" s="460">
        <f>E100*B100</f>
        <v>42000</v>
      </c>
      <c r="G100" s="281"/>
      <c r="J100" s="22" t="s">
        <v>277</v>
      </c>
      <c r="K100" s="23" t="s">
        <v>65</v>
      </c>
      <c r="L100" s="24" t="s">
        <v>66</v>
      </c>
      <c r="M100" s="24" t="s">
        <v>67</v>
      </c>
      <c r="N100" s="25" t="s">
        <v>68</v>
      </c>
      <c r="O100" s="26">
        <v>7000</v>
      </c>
    </row>
    <row r="101" spans="1:15" ht="30.4" thickBot="1" x14ac:dyDescent="0.5">
      <c r="A101" s="40" t="s">
        <v>278</v>
      </c>
      <c r="B101" s="38">
        <v>6000</v>
      </c>
      <c r="C101" s="357">
        <v>12</v>
      </c>
      <c r="D101" s="38">
        <f t="shared" si="21"/>
        <v>72000</v>
      </c>
      <c r="E101" s="462">
        <v>12</v>
      </c>
      <c r="F101" s="460">
        <f>E101*B101</f>
        <v>72000</v>
      </c>
      <c r="G101" s="282"/>
      <c r="J101" s="461">
        <f>Díj!G111</f>
        <v>56.23</v>
      </c>
      <c r="K101" s="27">
        <v>0.08</v>
      </c>
      <c r="L101" s="28">
        <f>J101*K101*10</f>
        <v>44.984000000000002</v>
      </c>
      <c r="M101" s="29">
        <f>L101*1.6</f>
        <v>71.974400000000003</v>
      </c>
      <c r="N101" s="32">
        <f>M101/25</f>
        <v>2.8789760000000002</v>
      </c>
      <c r="O101" s="30">
        <f>N101*O100</f>
        <v>20152.832000000002</v>
      </c>
    </row>
    <row r="102" spans="1:15" ht="21.75" thickBot="1" x14ac:dyDescent="0.5">
      <c r="A102" s="40" t="s">
        <v>279</v>
      </c>
      <c r="B102" s="38">
        <v>800</v>
      </c>
      <c r="C102" s="358">
        <v>5</v>
      </c>
      <c r="D102" s="38">
        <f t="shared" si="21"/>
        <v>4000</v>
      </c>
      <c r="E102" s="319">
        <f>C102</f>
        <v>5</v>
      </c>
      <c r="F102" s="274"/>
      <c r="G102" s="282"/>
      <c r="H102" s="283">
        <f t="shared" ref="H102:H105" si="22">E102*B102</f>
        <v>4000</v>
      </c>
    </row>
    <row r="103" spans="1:15" ht="30" x14ac:dyDescent="0.45">
      <c r="A103" s="40" t="s">
        <v>280</v>
      </c>
      <c r="B103" s="463">
        <v>13000</v>
      </c>
      <c r="C103" s="392">
        <f>Díj!B104/40</f>
        <v>3.0157500000000002</v>
      </c>
      <c r="D103" s="38">
        <f t="shared" si="21"/>
        <v>39204.75</v>
      </c>
      <c r="E103" s="459">
        <v>1</v>
      </c>
      <c r="F103" s="460">
        <f>E103*B103</f>
        <v>13000</v>
      </c>
      <c r="G103" s="282"/>
      <c r="J103" s="22" t="s">
        <v>281</v>
      </c>
      <c r="K103" s="23" t="s">
        <v>65</v>
      </c>
      <c r="L103" s="24" t="s">
        <v>66</v>
      </c>
      <c r="M103" s="24" t="s">
        <v>67</v>
      </c>
      <c r="N103" s="25" t="s">
        <v>68</v>
      </c>
      <c r="O103" s="26">
        <v>6000</v>
      </c>
    </row>
    <row r="104" spans="1:15" ht="30.4" thickBot="1" x14ac:dyDescent="0.5">
      <c r="A104" s="277" t="s">
        <v>282</v>
      </c>
      <c r="B104" s="38">
        <v>12000</v>
      </c>
      <c r="C104" s="393"/>
      <c r="D104" s="38">
        <f t="shared" si="21"/>
        <v>0</v>
      </c>
      <c r="E104" s="394">
        <v>0</v>
      </c>
      <c r="F104" s="274"/>
      <c r="G104" s="282"/>
      <c r="H104" s="283">
        <f t="shared" si="22"/>
        <v>0</v>
      </c>
      <c r="J104" s="461">
        <f>J101</f>
        <v>56.23</v>
      </c>
      <c r="K104" s="27">
        <v>0.2</v>
      </c>
      <c r="L104" s="28">
        <f>J104*K104*10</f>
        <v>112.46000000000001</v>
      </c>
      <c r="M104" s="29">
        <f>L104*1.6</f>
        <v>179.93600000000004</v>
      </c>
      <c r="N104" s="32">
        <f>M104/25</f>
        <v>7.1974400000000012</v>
      </c>
      <c r="O104" s="30">
        <f>N104*O103</f>
        <v>43184.640000000007</v>
      </c>
    </row>
    <row r="105" spans="1:15" s="58" customFormat="1" x14ac:dyDescent="0.45">
      <c r="A105" s="40" t="s">
        <v>283</v>
      </c>
      <c r="B105" s="38">
        <v>2000</v>
      </c>
      <c r="C105" s="359">
        <v>2</v>
      </c>
      <c r="D105" s="38">
        <f t="shared" si="21"/>
        <v>4000</v>
      </c>
      <c r="E105" s="320">
        <f>C105</f>
        <v>2</v>
      </c>
      <c r="F105" s="81"/>
      <c r="G105" s="282"/>
      <c r="H105" s="283">
        <f t="shared" si="22"/>
        <v>4000</v>
      </c>
    </row>
    <row r="106" spans="1:15" s="58" customFormat="1" x14ac:dyDescent="0.45">
      <c r="A106" s="40" t="s">
        <v>284</v>
      </c>
      <c r="B106" s="38">
        <v>3200</v>
      </c>
      <c r="C106" s="358"/>
      <c r="D106" s="38">
        <f t="shared" si="21"/>
        <v>0</v>
      </c>
      <c r="E106" s="319"/>
      <c r="F106" s="81"/>
      <c r="G106" s="282"/>
      <c r="H106" s="286"/>
    </row>
    <row r="107" spans="1:15" x14ac:dyDescent="0.45">
      <c r="A107" s="277" t="s">
        <v>285</v>
      </c>
      <c r="B107" s="38">
        <v>13000</v>
      </c>
      <c r="C107" s="391">
        <v>2</v>
      </c>
      <c r="D107" s="38">
        <f t="shared" si="21"/>
        <v>26000</v>
      </c>
      <c r="E107" s="459">
        <v>2</v>
      </c>
      <c r="F107" s="460">
        <f>E107*B107</f>
        <v>26000</v>
      </c>
      <c r="G107" s="282"/>
    </row>
    <row r="108" spans="1:15" hidden="1" outlineLevel="1" x14ac:dyDescent="0.45">
      <c r="A108" s="61"/>
      <c r="B108" s="38"/>
      <c r="C108" s="358"/>
      <c r="D108" s="38"/>
      <c r="E108" s="319"/>
      <c r="F108" s="174"/>
      <c r="G108" s="211"/>
      <c r="H108" s="283">
        <f>E108*B108</f>
        <v>0</v>
      </c>
    </row>
    <row r="109" spans="1:15" hidden="1" outlineLevel="1" x14ac:dyDescent="0.45">
      <c r="A109" s="40"/>
      <c r="B109" s="38"/>
      <c r="C109" s="358"/>
      <c r="D109" s="38"/>
      <c r="E109" s="319"/>
      <c r="F109" s="174"/>
      <c r="G109" s="211"/>
      <c r="H109" s="283">
        <f t="shared" ref="H109:H115" si="23">E109*B109</f>
        <v>0</v>
      </c>
    </row>
    <row r="110" spans="1:15" hidden="1" outlineLevel="1" x14ac:dyDescent="0.45">
      <c r="A110" s="11"/>
      <c r="B110" s="10"/>
      <c r="C110" s="358"/>
      <c r="D110" s="38"/>
      <c r="E110" s="319"/>
      <c r="F110" s="174"/>
      <c r="G110" s="211"/>
      <c r="H110" s="283">
        <f t="shared" si="23"/>
        <v>0</v>
      </c>
    </row>
    <row r="111" spans="1:15" hidden="1" outlineLevel="1" x14ac:dyDescent="0.45">
      <c r="A111" s="40" t="s">
        <v>286</v>
      </c>
      <c r="B111" s="38">
        <v>160</v>
      </c>
      <c r="C111" s="358"/>
      <c r="D111" s="38"/>
      <c r="E111" s="319"/>
      <c r="F111" s="174"/>
      <c r="G111" s="211"/>
      <c r="H111" s="283">
        <f t="shared" si="23"/>
        <v>0</v>
      </c>
    </row>
    <row r="112" spans="1:15" hidden="1" outlineLevel="1" x14ac:dyDescent="0.45">
      <c r="A112" s="40" t="s">
        <v>287</v>
      </c>
      <c r="B112" s="38">
        <v>1500</v>
      </c>
      <c r="C112" s="358"/>
      <c r="D112" s="38"/>
      <c r="E112" s="319"/>
      <c r="F112" s="174"/>
      <c r="G112" s="211"/>
      <c r="H112" s="283">
        <f t="shared" si="23"/>
        <v>0</v>
      </c>
    </row>
    <row r="113" spans="1:8" hidden="1" outlineLevel="1" x14ac:dyDescent="0.45">
      <c r="A113" s="11"/>
      <c r="B113" s="10">
        <v>0</v>
      </c>
      <c r="C113" s="358"/>
      <c r="D113" s="38"/>
      <c r="E113" s="319"/>
      <c r="F113" s="174"/>
      <c r="G113" s="211"/>
      <c r="H113" s="283">
        <f t="shared" si="23"/>
        <v>0</v>
      </c>
    </row>
    <row r="114" spans="1:8" hidden="1" outlineLevel="1" x14ac:dyDescent="0.45">
      <c r="A114" s="11"/>
      <c r="B114" s="10">
        <v>0</v>
      </c>
      <c r="C114" s="358"/>
      <c r="D114" s="38"/>
      <c r="E114" s="319"/>
      <c r="F114" s="174"/>
      <c r="G114" s="211"/>
      <c r="H114" s="283">
        <f t="shared" si="23"/>
        <v>0</v>
      </c>
    </row>
    <row r="115" spans="1:8" hidden="1" outlineLevel="1" x14ac:dyDescent="0.45">
      <c r="A115" s="11"/>
      <c r="B115" s="10">
        <v>0</v>
      </c>
      <c r="C115" s="358"/>
      <c r="D115" s="38"/>
      <c r="E115" s="319"/>
      <c r="F115" s="174"/>
      <c r="G115" s="211"/>
      <c r="H115" s="283">
        <f t="shared" si="23"/>
        <v>0</v>
      </c>
    </row>
    <row r="116" spans="1:8" hidden="1" outlineLevel="1" x14ac:dyDescent="0.8">
      <c r="F116" s="174"/>
      <c r="G116" s="209"/>
    </row>
    <row r="117" spans="1:8" ht="63.75" customHeight="1" collapsed="1" thickBot="1" x14ac:dyDescent="0.85">
      <c r="A117" s="18" t="s">
        <v>288</v>
      </c>
      <c r="B117" s="17" t="s">
        <v>209</v>
      </c>
      <c r="C117" s="340" t="s">
        <v>215</v>
      </c>
      <c r="D117" s="79" t="s">
        <v>216</v>
      </c>
      <c r="E117" s="300" t="s">
        <v>217</v>
      </c>
      <c r="H117" s="283"/>
    </row>
    <row r="118" spans="1:8" ht="21.75" thickBot="1" x14ac:dyDescent="0.85">
      <c r="A118" s="49">
        <f>SUM(D119:D133)</f>
        <v>9000</v>
      </c>
      <c r="B118" s="21" t="s">
        <v>61</v>
      </c>
      <c r="C118" s="336" t="s">
        <v>62</v>
      </c>
      <c r="D118" s="80">
        <f>SUM(D119:D134)</f>
        <v>9000</v>
      </c>
      <c r="E118" s="301">
        <f>SUM(F119:F133)</f>
        <v>0</v>
      </c>
      <c r="F118" s="504" t="s">
        <v>211</v>
      </c>
      <c r="G118" s="505"/>
      <c r="H118" s="505"/>
    </row>
    <row r="119" spans="1:8" x14ac:dyDescent="0.45">
      <c r="A119" s="40" t="s">
        <v>289</v>
      </c>
      <c r="B119" s="38">
        <v>6000</v>
      </c>
      <c r="C119" s="416">
        <v>0.75</v>
      </c>
      <c r="D119" s="43">
        <f>B119*C119</f>
        <v>4500</v>
      </c>
      <c r="E119" s="416">
        <f>C119</f>
        <v>0.75</v>
      </c>
      <c r="G119" s="210"/>
      <c r="H119" s="283">
        <f>E119*B119</f>
        <v>4500</v>
      </c>
    </row>
    <row r="120" spans="1:8" x14ac:dyDescent="0.45">
      <c r="A120" s="40" t="s">
        <v>290</v>
      </c>
      <c r="B120" s="38">
        <v>6000</v>
      </c>
      <c r="C120" s="416">
        <v>0.75</v>
      </c>
      <c r="D120" s="38">
        <f>B120*C120</f>
        <v>4500</v>
      </c>
      <c r="E120" s="416">
        <f>C120</f>
        <v>0.75</v>
      </c>
      <c r="G120" s="211"/>
      <c r="H120" s="283">
        <f>E120*B120</f>
        <v>4500</v>
      </c>
    </row>
    <row r="121" spans="1:8" x14ac:dyDescent="0.45">
      <c r="A121" s="40" t="s">
        <v>291</v>
      </c>
      <c r="B121" s="38">
        <v>800</v>
      </c>
      <c r="C121" s="358"/>
      <c r="D121" s="38">
        <f>B121*C121</f>
        <v>0</v>
      </c>
      <c r="E121" s="319">
        <f t="shared" ref="E121:E133" si="24">C121</f>
        <v>0</v>
      </c>
      <c r="G121" s="211"/>
      <c r="H121" s="283">
        <f t="shared" ref="H121:H134" si="25">E121*B121</f>
        <v>0</v>
      </c>
    </row>
    <row r="122" spans="1:8" x14ac:dyDescent="0.45">
      <c r="A122" s="42" t="s">
        <v>292</v>
      </c>
      <c r="B122" s="43">
        <v>5000</v>
      </c>
      <c r="C122" s="360"/>
      <c r="D122" s="38">
        <f>B122*C122</f>
        <v>0</v>
      </c>
      <c r="E122" s="321">
        <f t="shared" si="24"/>
        <v>0</v>
      </c>
      <c r="F122" s="173"/>
      <c r="G122" s="211"/>
      <c r="H122" s="283">
        <f t="shared" si="25"/>
        <v>0</v>
      </c>
    </row>
    <row r="123" spans="1:8" x14ac:dyDescent="0.45">
      <c r="A123" s="40" t="s">
        <v>293</v>
      </c>
      <c r="B123" s="38">
        <v>1500</v>
      </c>
      <c r="C123" s="360"/>
      <c r="D123" s="38">
        <f t="shared" ref="D123:D133" si="26">B123*C123</f>
        <v>0</v>
      </c>
      <c r="E123" s="321">
        <f t="shared" si="24"/>
        <v>0</v>
      </c>
      <c r="F123" s="174"/>
      <c r="G123" s="211"/>
      <c r="H123" s="283">
        <f t="shared" si="25"/>
        <v>0</v>
      </c>
    </row>
    <row r="124" spans="1:8" hidden="1" outlineLevel="1" x14ac:dyDescent="0.45">
      <c r="C124" s="361">
        <v>0</v>
      </c>
      <c r="D124" s="38">
        <f t="shared" si="26"/>
        <v>0</v>
      </c>
      <c r="E124" s="322">
        <f t="shared" si="24"/>
        <v>0</v>
      </c>
      <c r="F124" s="174">
        <f t="shared" ref="F124:F133" si="27">D124</f>
        <v>0</v>
      </c>
      <c r="G124" s="211"/>
      <c r="H124" s="283">
        <f t="shared" si="25"/>
        <v>0</v>
      </c>
    </row>
    <row r="125" spans="1:8" hidden="1" outlineLevel="1" x14ac:dyDescent="0.8">
      <c r="A125" s="40" t="s">
        <v>294</v>
      </c>
      <c r="B125" s="38"/>
      <c r="C125" s="338">
        <v>0</v>
      </c>
      <c r="D125" s="38">
        <f t="shared" si="26"/>
        <v>0</v>
      </c>
      <c r="E125" s="322">
        <f t="shared" si="24"/>
        <v>0</v>
      </c>
      <c r="F125" s="173">
        <f t="shared" si="27"/>
        <v>0</v>
      </c>
      <c r="G125" s="211"/>
      <c r="H125" s="283">
        <f t="shared" si="25"/>
        <v>0</v>
      </c>
    </row>
    <row r="126" spans="1:8" hidden="1" outlineLevel="1" x14ac:dyDescent="0.8">
      <c r="A126" s="40" t="s">
        <v>295</v>
      </c>
      <c r="B126" s="38"/>
      <c r="C126" s="338">
        <v>0</v>
      </c>
      <c r="D126" s="38">
        <f t="shared" si="26"/>
        <v>0</v>
      </c>
      <c r="E126" s="322">
        <f t="shared" si="24"/>
        <v>0</v>
      </c>
      <c r="F126" s="173">
        <f t="shared" si="27"/>
        <v>0</v>
      </c>
      <c r="G126" s="209"/>
      <c r="H126" s="283">
        <f t="shared" si="25"/>
        <v>0</v>
      </c>
    </row>
    <row r="127" spans="1:8" hidden="1" outlineLevel="1" x14ac:dyDescent="0.8">
      <c r="A127" s="11"/>
      <c r="B127" s="10">
        <v>0</v>
      </c>
      <c r="C127" s="338">
        <v>0</v>
      </c>
      <c r="D127" s="38">
        <f t="shared" si="26"/>
        <v>0</v>
      </c>
      <c r="E127" s="322">
        <f t="shared" si="24"/>
        <v>0</v>
      </c>
      <c r="F127" s="173">
        <f t="shared" si="27"/>
        <v>0</v>
      </c>
      <c r="G127" s="209"/>
      <c r="H127" s="283">
        <f t="shared" si="25"/>
        <v>0</v>
      </c>
    </row>
    <row r="128" spans="1:8" hidden="1" outlineLevel="1" x14ac:dyDescent="0.8">
      <c r="A128" s="11"/>
      <c r="B128" s="10">
        <v>0</v>
      </c>
      <c r="C128" s="338">
        <v>0</v>
      </c>
      <c r="D128" s="38">
        <f t="shared" si="26"/>
        <v>0</v>
      </c>
      <c r="E128" s="322">
        <f t="shared" si="24"/>
        <v>0</v>
      </c>
      <c r="F128" s="173">
        <f t="shared" si="27"/>
        <v>0</v>
      </c>
      <c r="G128" s="209"/>
      <c r="H128" s="283">
        <f t="shared" si="25"/>
        <v>0</v>
      </c>
    </row>
    <row r="129" spans="1:9" hidden="1" outlineLevel="1" x14ac:dyDescent="0.8">
      <c r="A129" s="11"/>
      <c r="B129" s="10">
        <v>0</v>
      </c>
      <c r="C129" s="338">
        <v>0</v>
      </c>
      <c r="D129" s="38">
        <f t="shared" si="26"/>
        <v>0</v>
      </c>
      <c r="E129" s="322">
        <f t="shared" si="24"/>
        <v>0</v>
      </c>
      <c r="F129" s="173">
        <f t="shared" si="27"/>
        <v>0</v>
      </c>
      <c r="G129" s="209"/>
      <c r="H129" s="283">
        <f t="shared" si="25"/>
        <v>0</v>
      </c>
    </row>
    <row r="130" spans="1:9" hidden="1" outlineLevel="1" x14ac:dyDescent="0.8">
      <c r="A130" s="11"/>
      <c r="B130" s="10">
        <v>0</v>
      </c>
      <c r="C130" s="338">
        <v>0</v>
      </c>
      <c r="D130" s="38">
        <f t="shared" si="26"/>
        <v>0</v>
      </c>
      <c r="E130" s="322">
        <f t="shared" si="24"/>
        <v>0</v>
      </c>
      <c r="F130" s="173">
        <f t="shared" si="27"/>
        <v>0</v>
      </c>
      <c r="G130" s="209"/>
      <c r="H130" s="283">
        <f t="shared" si="25"/>
        <v>0</v>
      </c>
    </row>
    <row r="131" spans="1:9" hidden="1" outlineLevel="1" x14ac:dyDescent="0.8">
      <c r="A131" s="11"/>
      <c r="B131" s="10">
        <v>0</v>
      </c>
      <c r="C131" s="338">
        <v>0</v>
      </c>
      <c r="D131" s="38">
        <f t="shared" si="26"/>
        <v>0</v>
      </c>
      <c r="E131" s="322">
        <f t="shared" si="24"/>
        <v>0</v>
      </c>
      <c r="F131" s="173">
        <f t="shared" si="27"/>
        <v>0</v>
      </c>
      <c r="G131" s="209"/>
      <c r="H131" s="283">
        <f t="shared" si="25"/>
        <v>0</v>
      </c>
    </row>
    <row r="132" spans="1:9" hidden="1" outlineLevel="1" x14ac:dyDescent="0.8">
      <c r="A132" s="11"/>
      <c r="B132" s="10">
        <v>0</v>
      </c>
      <c r="C132" s="338">
        <v>0</v>
      </c>
      <c r="D132" s="38">
        <f t="shared" si="26"/>
        <v>0</v>
      </c>
      <c r="E132" s="322">
        <f t="shared" si="24"/>
        <v>0</v>
      </c>
      <c r="F132" s="173">
        <f t="shared" si="27"/>
        <v>0</v>
      </c>
      <c r="G132" s="209"/>
      <c r="H132" s="283">
        <f t="shared" si="25"/>
        <v>0</v>
      </c>
    </row>
    <row r="133" spans="1:9" hidden="1" outlineLevel="1" x14ac:dyDescent="0.8">
      <c r="A133" s="11"/>
      <c r="B133" s="10">
        <v>0</v>
      </c>
      <c r="C133" s="338">
        <v>0</v>
      </c>
      <c r="D133" s="38">
        <f t="shared" si="26"/>
        <v>0</v>
      </c>
      <c r="E133" s="322">
        <f t="shared" si="24"/>
        <v>0</v>
      </c>
      <c r="F133" s="173">
        <f t="shared" si="27"/>
        <v>0</v>
      </c>
      <c r="G133" s="209"/>
      <c r="H133" s="283">
        <f t="shared" si="25"/>
        <v>0</v>
      </c>
    </row>
    <row r="134" spans="1:9" hidden="1" outlineLevel="1" x14ac:dyDescent="0.8">
      <c r="A134" s="216"/>
      <c r="G134" s="209"/>
      <c r="H134" s="283">
        <f t="shared" si="25"/>
        <v>0</v>
      </c>
    </row>
    <row r="135" spans="1:9" ht="63.75" customHeight="1" collapsed="1" thickBot="1" x14ac:dyDescent="0.85">
      <c r="A135" s="18" t="s">
        <v>16</v>
      </c>
      <c r="B135" s="17" t="s">
        <v>296</v>
      </c>
      <c r="C135" s="340" t="s">
        <v>215</v>
      </c>
      <c r="D135" s="79" t="s">
        <v>216</v>
      </c>
      <c r="E135" s="300" t="s">
        <v>217</v>
      </c>
    </row>
    <row r="136" spans="1:9" ht="21.75" thickBot="1" x14ac:dyDescent="0.85">
      <c r="A136" s="49">
        <f>SUM(D137:D151)</f>
        <v>0</v>
      </c>
      <c r="B136" s="21" t="s">
        <v>61</v>
      </c>
      <c r="C136" s="336" t="s">
        <v>62</v>
      </c>
      <c r="D136" s="80">
        <f>SUM(D137:D152)</f>
        <v>0</v>
      </c>
      <c r="E136" s="301">
        <f>SUM(F137:F151)</f>
        <v>0</v>
      </c>
      <c r="F136" s="504" t="s">
        <v>211</v>
      </c>
      <c r="G136" s="505"/>
      <c r="H136" s="505"/>
    </row>
    <row r="137" spans="1:9" s="156" customFormat="1" x14ac:dyDescent="0.45">
      <c r="A137" s="184" t="s">
        <v>297</v>
      </c>
      <c r="B137" s="182">
        <v>15000</v>
      </c>
      <c r="C137" s="362"/>
      <c r="D137" s="182">
        <f t="shared" ref="D137:D144" si="28">B137*C137</f>
        <v>0</v>
      </c>
      <c r="E137" s="323">
        <f>C137</f>
        <v>0</v>
      </c>
      <c r="F137" s="183">
        <f t="shared" ref="F137:F147" si="29">D137</f>
        <v>0</v>
      </c>
      <c r="G137" s="210"/>
      <c r="H137" s="264"/>
      <c r="I137"/>
    </row>
    <row r="138" spans="1:9" s="156" customFormat="1" x14ac:dyDescent="0.45">
      <c r="A138" s="181" t="s">
        <v>298</v>
      </c>
      <c r="B138" s="185">
        <v>8000</v>
      </c>
      <c r="C138" s="362"/>
      <c r="D138" s="182">
        <f t="shared" si="28"/>
        <v>0</v>
      </c>
      <c r="E138" s="323">
        <f t="shared" ref="E138:E147" si="30">C138</f>
        <v>0</v>
      </c>
      <c r="F138" s="183">
        <f t="shared" si="29"/>
        <v>0</v>
      </c>
      <c r="G138" s="211"/>
      <c r="H138" s="264"/>
      <c r="I138"/>
    </row>
    <row r="139" spans="1:9" s="156" customFormat="1" x14ac:dyDescent="0.45">
      <c r="A139" s="181" t="s">
        <v>299</v>
      </c>
      <c r="B139" s="185">
        <v>15000</v>
      </c>
      <c r="C139" s="362"/>
      <c r="D139" s="182">
        <f t="shared" si="28"/>
        <v>0</v>
      </c>
      <c r="E139" s="323">
        <f t="shared" si="30"/>
        <v>0</v>
      </c>
      <c r="F139" s="183">
        <f t="shared" si="29"/>
        <v>0</v>
      </c>
      <c r="G139" s="211"/>
      <c r="H139" s="264"/>
      <c r="I139"/>
    </row>
    <row r="140" spans="1:9" s="156" customFormat="1" x14ac:dyDescent="0.45">
      <c r="A140" s="181" t="s">
        <v>300</v>
      </c>
      <c r="B140" s="185">
        <v>85000</v>
      </c>
      <c r="C140" s="362"/>
      <c r="D140" s="182">
        <f t="shared" si="28"/>
        <v>0</v>
      </c>
      <c r="E140" s="323">
        <f t="shared" si="30"/>
        <v>0</v>
      </c>
      <c r="F140" s="183">
        <f t="shared" si="29"/>
        <v>0</v>
      </c>
      <c r="G140" s="211"/>
      <c r="H140" s="264"/>
      <c r="I140"/>
    </row>
    <row r="141" spans="1:9" s="156" customFormat="1" x14ac:dyDescent="0.45">
      <c r="A141" s="181" t="s">
        <v>301</v>
      </c>
      <c r="B141" s="185">
        <v>40000</v>
      </c>
      <c r="C141" s="362"/>
      <c r="D141" s="182">
        <f t="shared" si="28"/>
        <v>0</v>
      </c>
      <c r="E141" s="323">
        <f t="shared" si="30"/>
        <v>0</v>
      </c>
      <c r="F141" s="183">
        <f t="shared" si="29"/>
        <v>0</v>
      </c>
      <c r="G141" s="211"/>
      <c r="H141" s="264"/>
      <c r="I141"/>
    </row>
    <row r="142" spans="1:9" s="156" customFormat="1" x14ac:dyDescent="0.45">
      <c r="A142" s="181" t="s">
        <v>302</v>
      </c>
      <c r="B142" s="185">
        <v>2200</v>
      </c>
      <c r="C142" s="362"/>
      <c r="D142" s="182">
        <f t="shared" si="28"/>
        <v>0</v>
      </c>
      <c r="E142" s="323">
        <f t="shared" si="30"/>
        <v>0</v>
      </c>
      <c r="F142" s="183">
        <f t="shared" si="29"/>
        <v>0</v>
      </c>
      <c r="G142" s="211"/>
      <c r="H142" s="264"/>
      <c r="I142"/>
    </row>
    <row r="143" spans="1:9" s="156" customFormat="1" x14ac:dyDescent="0.45">
      <c r="A143" s="181" t="s">
        <v>303</v>
      </c>
      <c r="B143" s="185">
        <v>1800</v>
      </c>
      <c r="C143" s="362"/>
      <c r="D143" s="182">
        <f t="shared" si="28"/>
        <v>0</v>
      </c>
      <c r="E143" s="323">
        <f t="shared" si="30"/>
        <v>0</v>
      </c>
      <c r="F143" s="183">
        <f t="shared" si="29"/>
        <v>0</v>
      </c>
      <c r="G143" s="211"/>
      <c r="H143" s="264"/>
      <c r="I143"/>
    </row>
    <row r="144" spans="1:9" s="156" customFormat="1" x14ac:dyDescent="0.45">
      <c r="A144" s="181" t="s">
        <v>304</v>
      </c>
      <c r="B144" s="185">
        <v>15000</v>
      </c>
      <c r="C144" s="362"/>
      <c r="D144" s="182">
        <f t="shared" si="28"/>
        <v>0</v>
      </c>
      <c r="E144" s="323">
        <f t="shared" si="30"/>
        <v>0</v>
      </c>
      <c r="F144" s="183">
        <f t="shared" si="29"/>
        <v>0</v>
      </c>
      <c r="G144" s="211"/>
      <c r="H144" s="264"/>
      <c r="I144"/>
    </row>
    <row r="145" spans="1:9" s="156" customFormat="1" x14ac:dyDescent="0.45">
      <c r="A145" s="181" t="s">
        <v>305</v>
      </c>
      <c r="B145" s="185">
        <v>50000</v>
      </c>
      <c r="C145" s="362"/>
      <c r="D145" s="182">
        <f t="shared" ref="D145:D152" si="31">B145*C145</f>
        <v>0</v>
      </c>
      <c r="E145" s="323">
        <f t="shared" si="30"/>
        <v>0</v>
      </c>
      <c r="F145" s="183">
        <f t="shared" si="29"/>
        <v>0</v>
      </c>
      <c r="G145" s="211"/>
      <c r="H145" s="264"/>
      <c r="I145"/>
    </row>
    <row r="146" spans="1:9" s="156" customFormat="1" x14ac:dyDescent="0.45">
      <c r="A146" s="181" t="s">
        <v>306</v>
      </c>
      <c r="B146" s="185">
        <v>2200</v>
      </c>
      <c r="C146" s="362"/>
      <c r="D146" s="182">
        <f t="shared" si="31"/>
        <v>0</v>
      </c>
      <c r="E146" s="323">
        <f t="shared" si="30"/>
        <v>0</v>
      </c>
      <c r="F146" s="183">
        <f t="shared" si="29"/>
        <v>0</v>
      </c>
      <c r="G146" s="211"/>
      <c r="H146" s="264"/>
      <c r="I146"/>
    </row>
    <row r="147" spans="1:9" s="156" customFormat="1" x14ac:dyDescent="0.45">
      <c r="A147" s="181" t="s">
        <v>307</v>
      </c>
      <c r="B147" s="185">
        <v>20000</v>
      </c>
      <c r="C147" s="362"/>
      <c r="D147" s="182">
        <f t="shared" si="31"/>
        <v>0</v>
      </c>
      <c r="E147" s="323">
        <f t="shared" si="30"/>
        <v>0</v>
      </c>
      <c r="F147" s="183">
        <f t="shared" si="29"/>
        <v>0</v>
      </c>
      <c r="G147" s="211"/>
      <c r="H147" s="264"/>
      <c r="I147"/>
    </row>
    <row r="148" spans="1:9" x14ac:dyDescent="0.45">
      <c r="A148" s="181" t="s">
        <v>308</v>
      </c>
      <c r="B148" s="185">
        <v>35000</v>
      </c>
      <c r="C148" s="362"/>
      <c r="D148" s="182">
        <f t="shared" si="31"/>
        <v>0</v>
      </c>
      <c r="E148" s="323">
        <f t="shared" ref="E148:F152" si="32">C148</f>
        <v>0</v>
      </c>
      <c r="F148" s="183">
        <f t="shared" si="32"/>
        <v>0</v>
      </c>
      <c r="G148" s="211"/>
    </row>
    <row r="149" spans="1:9" x14ac:dyDescent="0.45">
      <c r="A149" s="181" t="s">
        <v>309</v>
      </c>
      <c r="B149" s="185">
        <v>20000</v>
      </c>
      <c r="C149" s="362"/>
      <c r="D149" s="182">
        <f t="shared" si="31"/>
        <v>0</v>
      </c>
      <c r="E149" s="323">
        <f t="shared" si="32"/>
        <v>0</v>
      </c>
      <c r="F149" s="183">
        <f t="shared" si="32"/>
        <v>0</v>
      </c>
      <c r="G149" s="211"/>
    </row>
    <row r="150" spans="1:9" hidden="1" outlineLevel="1" x14ac:dyDescent="0.45">
      <c r="A150" s="181"/>
      <c r="B150" s="185"/>
      <c r="C150" s="362"/>
      <c r="D150" s="182">
        <f t="shared" si="31"/>
        <v>0</v>
      </c>
      <c r="E150" s="323">
        <f t="shared" si="32"/>
        <v>0</v>
      </c>
      <c r="F150" s="183">
        <f t="shared" si="32"/>
        <v>0</v>
      </c>
      <c r="G150" s="211"/>
    </row>
    <row r="151" spans="1:9" hidden="1" outlineLevel="1" x14ac:dyDescent="0.45">
      <c r="A151" s="181"/>
      <c r="B151" s="185"/>
      <c r="C151" s="362"/>
      <c r="D151" s="182">
        <f t="shared" si="31"/>
        <v>0</v>
      </c>
      <c r="E151" s="323">
        <f t="shared" si="32"/>
        <v>0</v>
      </c>
      <c r="F151" s="183">
        <f t="shared" si="32"/>
        <v>0</v>
      </c>
      <c r="G151" s="211"/>
    </row>
    <row r="152" spans="1:9" hidden="1" outlineLevel="1" x14ac:dyDescent="0.45">
      <c r="A152" s="181"/>
      <c r="B152" s="185"/>
      <c r="C152" s="362"/>
      <c r="D152" s="182">
        <f t="shared" si="31"/>
        <v>0</v>
      </c>
      <c r="E152" s="323">
        <f t="shared" si="32"/>
        <v>0</v>
      </c>
      <c r="F152" s="183">
        <f t="shared" si="32"/>
        <v>0</v>
      </c>
      <c r="G152" s="211"/>
    </row>
    <row r="153" spans="1:9" ht="63.75" customHeight="1" collapsed="1" thickBot="1" x14ac:dyDescent="0.85">
      <c r="A153" s="62" t="s">
        <v>310</v>
      </c>
      <c r="B153" s="63" t="s">
        <v>209</v>
      </c>
      <c r="C153" s="340" t="s">
        <v>215</v>
      </c>
      <c r="D153" s="79" t="s">
        <v>216</v>
      </c>
      <c r="E153" s="300" t="s">
        <v>217</v>
      </c>
      <c r="F153" s="175"/>
      <c r="G153" s="213"/>
    </row>
    <row r="154" spans="1:9" ht="21.75" thickBot="1" x14ac:dyDescent="0.5">
      <c r="A154" s="65">
        <f>SUM(D155:D158)</f>
        <v>0</v>
      </c>
      <c r="B154" s="56" t="s">
        <v>61</v>
      </c>
      <c r="C154" s="363" t="s">
        <v>62</v>
      </c>
      <c r="D154" s="80">
        <f>SUM(D155:D159)</f>
        <v>0</v>
      </c>
      <c r="E154" s="301">
        <f>SUM(F155:F158)</f>
        <v>0</v>
      </c>
      <c r="F154" s="502" t="s">
        <v>211</v>
      </c>
      <c r="G154" s="503"/>
      <c r="H154" s="503"/>
    </row>
    <row r="155" spans="1:9" ht="21.75" hidden="1" outlineLevel="1" thickBot="1" x14ac:dyDescent="0.5">
      <c r="A155" s="42" t="s">
        <v>311</v>
      </c>
      <c r="B155" s="43">
        <v>10000</v>
      </c>
      <c r="C155" s="364"/>
      <c r="D155" s="66">
        <f>B155*C155</f>
        <v>0</v>
      </c>
      <c r="E155" s="324">
        <f>C155</f>
        <v>0</v>
      </c>
      <c r="F155" s="174"/>
      <c r="G155" s="214"/>
      <c r="H155" s="283">
        <f>E155*B155</f>
        <v>0</v>
      </c>
    </row>
    <row r="156" spans="1:9" ht="21.75" hidden="1" outlineLevel="1" thickBot="1" x14ac:dyDescent="0.5">
      <c r="A156" s="40" t="s">
        <v>312</v>
      </c>
      <c r="B156" s="38">
        <v>10000</v>
      </c>
      <c r="C156" s="361"/>
      <c r="D156" s="66">
        <f>B156*C156</f>
        <v>0</v>
      </c>
      <c r="E156" s="305"/>
      <c r="F156" s="174"/>
      <c r="G156" s="211"/>
      <c r="H156" s="283">
        <f>E156*B156</f>
        <v>0</v>
      </c>
    </row>
    <row r="157" spans="1:9" ht="21.75" hidden="1" outlineLevel="1" thickBot="1" x14ac:dyDescent="0.5">
      <c r="A157" s="40"/>
      <c r="B157" s="38">
        <v>0</v>
      </c>
      <c r="C157" s="361"/>
      <c r="D157" s="67">
        <f>B157*C157</f>
        <v>0</v>
      </c>
      <c r="E157" s="305"/>
      <c r="F157" s="174"/>
      <c r="G157" s="211"/>
      <c r="H157" s="283">
        <f>E157*B157</f>
        <v>0</v>
      </c>
    </row>
    <row r="158" spans="1:9" hidden="1" outlineLevel="1" x14ac:dyDescent="0.45">
      <c r="A158" s="40"/>
      <c r="B158" s="38">
        <v>0</v>
      </c>
      <c r="C158" s="365"/>
      <c r="D158" s="180">
        <f>B158*C158</f>
        <v>0</v>
      </c>
      <c r="E158" s="305"/>
      <c r="F158" s="174"/>
      <c r="G158" s="211"/>
      <c r="H158" s="283">
        <f>E158*B158</f>
        <v>0</v>
      </c>
    </row>
    <row r="159" spans="1:9" collapsed="1" x14ac:dyDescent="0.8">
      <c r="A159" s="40" t="s">
        <v>312</v>
      </c>
      <c r="B159" s="38">
        <v>10000</v>
      </c>
      <c r="C159" s="355"/>
      <c r="D159" s="38">
        <f>B159*C159</f>
        <v>0</v>
      </c>
      <c r="E159" s="325">
        <f>C159</f>
        <v>0</v>
      </c>
      <c r="G159" s="211"/>
      <c r="H159" s="283">
        <f>E159*B159</f>
        <v>0</v>
      </c>
    </row>
    <row r="160" spans="1:9" ht="63.75" customHeight="1" thickBot="1" x14ac:dyDescent="0.85">
      <c r="A160" s="18" t="s">
        <v>313</v>
      </c>
      <c r="B160" s="17" t="s">
        <v>209</v>
      </c>
      <c r="C160" s="340" t="s">
        <v>215</v>
      </c>
      <c r="D160" s="79" t="s">
        <v>216</v>
      </c>
      <c r="E160" s="300" t="s">
        <v>217</v>
      </c>
    </row>
    <row r="161" spans="1:8" ht="21.75" thickBot="1" x14ac:dyDescent="0.85">
      <c r="A161" s="49">
        <f>SUM(D162:D176)</f>
        <v>0</v>
      </c>
      <c r="B161" s="21" t="s">
        <v>61</v>
      </c>
      <c r="C161" s="336" t="s">
        <v>62</v>
      </c>
      <c r="D161" s="80">
        <f>SUM(D162:D176)</f>
        <v>0</v>
      </c>
      <c r="E161" s="301">
        <f>SUM(F162:F176)</f>
        <v>0</v>
      </c>
      <c r="F161" s="504" t="s">
        <v>211</v>
      </c>
      <c r="G161" s="505"/>
      <c r="H161" s="505"/>
    </row>
    <row r="162" spans="1:8" ht="21.75" thickBot="1" x14ac:dyDescent="0.85">
      <c r="A162" s="13" t="s">
        <v>314</v>
      </c>
      <c r="B162" s="12">
        <v>40000</v>
      </c>
      <c r="C162" s="355"/>
      <c r="D162" s="66">
        <f>B162*C162</f>
        <v>0</v>
      </c>
      <c r="E162" s="325">
        <f>C162</f>
        <v>0</v>
      </c>
      <c r="F162" s="174"/>
      <c r="G162" s="210"/>
      <c r="H162" s="283">
        <f>E162*B162</f>
        <v>0</v>
      </c>
    </row>
    <row r="163" spans="1:8" ht="21.75" hidden="1" outlineLevel="1" thickBot="1" x14ac:dyDescent="0.85">
      <c r="A163" s="11"/>
      <c r="B163" s="10"/>
      <c r="C163" s="293"/>
      <c r="D163" s="66"/>
      <c r="E163" s="325"/>
      <c r="F163" s="174"/>
      <c r="G163" s="209"/>
      <c r="H163" s="283">
        <f>E163*B163</f>
        <v>0</v>
      </c>
    </row>
    <row r="164" spans="1:8" hidden="1" outlineLevel="1" x14ac:dyDescent="0.8">
      <c r="A164" s="11"/>
      <c r="B164" s="10"/>
      <c r="C164" s="293"/>
      <c r="D164" s="12"/>
      <c r="F164" s="173"/>
      <c r="G164" s="209"/>
    </row>
    <row r="165" spans="1:8" hidden="1" outlineLevel="1" x14ac:dyDescent="0.8">
      <c r="A165" s="11"/>
      <c r="B165" s="10"/>
      <c r="C165" s="293"/>
      <c r="D165" s="10"/>
      <c r="F165" s="173"/>
      <c r="G165" s="209"/>
    </row>
    <row r="166" spans="1:8" hidden="1" outlineLevel="1" x14ac:dyDescent="0.8">
      <c r="A166" s="11"/>
      <c r="B166" s="10">
        <v>0</v>
      </c>
      <c r="C166" s="338">
        <v>0</v>
      </c>
      <c r="D166" s="10">
        <f t="shared" ref="D166:D176" si="33">B166*C166</f>
        <v>0</v>
      </c>
      <c r="F166" s="173">
        <f t="shared" ref="F166:F176" si="34">D166</f>
        <v>0</v>
      </c>
      <c r="G166" s="209"/>
    </row>
    <row r="167" spans="1:8" hidden="1" outlineLevel="1" x14ac:dyDescent="0.8">
      <c r="A167" s="11"/>
      <c r="B167" s="10">
        <v>0</v>
      </c>
      <c r="C167" s="338">
        <v>0</v>
      </c>
      <c r="D167" s="10">
        <f t="shared" si="33"/>
        <v>0</v>
      </c>
      <c r="F167" s="173">
        <f t="shared" si="34"/>
        <v>0</v>
      </c>
      <c r="G167" s="209"/>
    </row>
    <row r="168" spans="1:8" hidden="1" outlineLevel="1" x14ac:dyDescent="0.8">
      <c r="A168" s="11"/>
      <c r="B168" s="10">
        <v>0</v>
      </c>
      <c r="C168" s="338">
        <v>0</v>
      </c>
      <c r="D168" s="10">
        <f t="shared" si="33"/>
        <v>0</v>
      </c>
      <c r="F168" s="173">
        <f t="shared" si="34"/>
        <v>0</v>
      </c>
      <c r="G168" s="209"/>
    </row>
    <row r="169" spans="1:8" hidden="1" outlineLevel="1" x14ac:dyDescent="0.8">
      <c r="A169" s="11"/>
      <c r="B169" s="10">
        <v>0</v>
      </c>
      <c r="C169" s="338">
        <v>0</v>
      </c>
      <c r="D169" s="10">
        <f t="shared" si="33"/>
        <v>0</v>
      </c>
      <c r="F169" s="173">
        <f t="shared" si="34"/>
        <v>0</v>
      </c>
      <c r="G169" s="209"/>
    </row>
    <row r="170" spans="1:8" hidden="1" outlineLevel="1" x14ac:dyDescent="0.8">
      <c r="A170" s="11"/>
      <c r="B170" s="10">
        <v>0</v>
      </c>
      <c r="C170" s="338">
        <v>0</v>
      </c>
      <c r="D170" s="10">
        <f t="shared" si="33"/>
        <v>0</v>
      </c>
      <c r="F170" s="173">
        <f t="shared" si="34"/>
        <v>0</v>
      </c>
      <c r="G170" s="209"/>
    </row>
    <row r="171" spans="1:8" hidden="1" outlineLevel="1" x14ac:dyDescent="0.8">
      <c r="A171" s="11"/>
      <c r="B171" s="10">
        <v>0</v>
      </c>
      <c r="C171" s="338">
        <v>0</v>
      </c>
      <c r="D171" s="10">
        <f t="shared" si="33"/>
        <v>0</v>
      </c>
      <c r="F171" s="173">
        <f t="shared" si="34"/>
        <v>0</v>
      </c>
      <c r="G171" s="209"/>
    </row>
    <row r="172" spans="1:8" hidden="1" outlineLevel="1" x14ac:dyDescent="0.8">
      <c r="A172" s="11"/>
      <c r="B172" s="10">
        <v>0</v>
      </c>
      <c r="C172" s="338">
        <v>0</v>
      </c>
      <c r="D172" s="10">
        <f t="shared" si="33"/>
        <v>0</v>
      </c>
      <c r="F172" s="173">
        <f t="shared" si="34"/>
        <v>0</v>
      </c>
      <c r="G172" s="209"/>
    </row>
    <row r="173" spans="1:8" hidden="1" outlineLevel="1" x14ac:dyDescent="0.8">
      <c r="A173" s="11"/>
      <c r="B173" s="10">
        <v>0</v>
      </c>
      <c r="C173" s="338">
        <v>0</v>
      </c>
      <c r="D173" s="10">
        <f t="shared" si="33"/>
        <v>0</v>
      </c>
      <c r="F173" s="173">
        <f t="shared" si="34"/>
        <v>0</v>
      </c>
      <c r="G173" s="209"/>
    </row>
    <row r="174" spans="1:8" hidden="1" outlineLevel="1" x14ac:dyDescent="0.8">
      <c r="A174" s="11"/>
      <c r="B174" s="10">
        <v>0</v>
      </c>
      <c r="C174" s="338">
        <v>0</v>
      </c>
      <c r="D174" s="10">
        <f t="shared" si="33"/>
        <v>0</v>
      </c>
      <c r="F174" s="173">
        <f t="shared" si="34"/>
        <v>0</v>
      </c>
      <c r="G174" s="209"/>
    </row>
    <row r="175" spans="1:8" hidden="1" outlineLevel="1" x14ac:dyDescent="0.8">
      <c r="A175" s="11"/>
      <c r="B175" s="10">
        <v>0</v>
      </c>
      <c r="C175" s="338">
        <v>0</v>
      </c>
      <c r="D175" s="10">
        <f t="shared" si="33"/>
        <v>0</v>
      </c>
      <c r="F175" s="173">
        <f t="shared" si="34"/>
        <v>0</v>
      </c>
      <c r="G175" s="209"/>
    </row>
    <row r="176" spans="1:8" hidden="1" outlineLevel="1" x14ac:dyDescent="0.8">
      <c r="A176" s="11"/>
      <c r="B176" s="10">
        <v>0</v>
      </c>
      <c r="C176" s="338">
        <v>0</v>
      </c>
      <c r="D176" s="10">
        <f t="shared" si="33"/>
        <v>0</v>
      </c>
      <c r="F176" s="173">
        <f t="shared" si="34"/>
        <v>0</v>
      </c>
      <c r="G176" s="209"/>
    </row>
    <row r="177" spans="1:8" hidden="1" outlineLevel="1" x14ac:dyDescent="0.8"/>
    <row r="178" spans="1:8" ht="63.75" customHeight="1" collapsed="1" thickBot="1" x14ac:dyDescent="0.85">
      <c r="A178" s="18" t="s">
        <v>315</v>
      </c>
      <c r="B178" s="17" t="s">
        <v>209</v>
      </c>
      <c r="C178" s="340" t="s">
        <v>215</v>
      </c>
      <c r="D178" s="79" t="s">
        <v>216</v>
      </c>
      <c r="E178" s="300" t="s">
        <v>217</v>
      </c>
    </row>
    <row r="179" spans="1:8" ht="21.75" thickBot="1" x14ac:dyDescent="0.85">
      <c r="A179" s="49">
        <f>SUM(D180:D194)</f>
        <v>114000</v>
      </c>
      <c r="B179" s="21" t="s">
        <v>61</v>
      </c>
      <c r="C179" s="336" t="s">
        <v>62</v>
      </c>
      <c r="D179" s="80">
        <f>SUM(D180:D181)</f>
        <v>114000</v>
      </c>
      <c r="E179" s="301">
        <f>SUM(F180:F194)</f>
        <v>132000</v>
      </c>
      <c r="F179" s="504" t="s">
        <v>211</v>
      </c>
      <c r="G179" s="505"/>
      <c r="H179" s="505"/>
    </row>
    <row r="180" spans="1:8" x14ac:dyDescent="0.8">
      <c r="A180" s="13" t="s">
        <v>315</v>
      </c>
      <c r="B180" s="12">
        <v>18000</v>
      </c>
      <c r="C180" s="366">
        <f>Díj!G151</f>
        <v>5</v>
      </c>
      <c r="D180" s="12">
        <f>B180*C180</f>
        <v>90000</v>
      </c>
      <c r="E180" s="481">
        <f>C180+1</f>
        <v>6</v>
      </c>
      <c r="F180" s="440">
        <f>E180*B180</f>
        <v>108000</v>
      </c>
      <c r="G180" s="209"/>
      <c r="H180" s="482" t="s">
        <v>360</v>
      </c>
    </row>
    <row r="181" spans="1:8" x14ac:dyDescent="0.8">
      <c r="A181" s="11" t="s">
        <v>316</v>
      </c>
      <c r="B181" s="10">
        <v>240</v>
      </c>
      <c r="C181" s="367">
        <f>C180*20</f>
        <v>100</v>
      </c>
      <c r="D181" s="10">
        <f t="shared" ref="D181:D194" si="35">B181*C181</f>
        <v>24000</v>
      </c>
      <c r="E181" s="326">
        <f>C181</f>
        <v>100</v>
      </c>
      <c r="F181" s="440">
        <f>E181*B181</f>
        <v>24000</v>
      </c>
      <c r="G181" s="209"/>
    </row>
    <row r="182" spans="1:8" hidden="1" outlineLevel="1" x14ac:dyDescent="0.8">
      <c r="A182" s="11"/>
      <c r="B182" s="10"/>
      <c r="C182" s="338"/>
      <c r="D182" s="10">
        <f t="shared" si="35"/>
        <v>0</v>
      </c>
      <c r="F182" s="173">
        <f t="shared" ref="F182:F194" si="36">D182</f>
        <v>0</v>
      </c>
      <c r="G182" s="209"/>
    </row>
    <row r="183" spans="1:8" hidden="1" outlineLevel="1" x14ac:dyDescent="0.8">
      <c r="A183" s="11"/>
      <c r="B183" s="10">
        <v>0</v>
      </c>
      <c r="C183" s="338"/>
      <c r="D183" s="10">
        <f t="shared" si="35"/>
        <v>0</v>
      </c>
      <c r="F183" s="173">
        <f t="shared" si="36"/>
        <v>0</v>
      </c>
      <c r="G183" s="209"/>
    </row>
    <row r="184" spans="1:8" hidden="1" outlineLevel="1" x14ac:dyDescent="0.8">
      <c r="A184" s="11"/>
      <c r="B184" s="10">
        <v>0</v>
      </c>
      <c r="C184" s="338"/>
      <c r="D184" s="10">
        <f t="shared" si="35"/>
        <v>0</v>
      </c>
      <c r="F184" s="173">
        <f t="shared" si="36"/>
        <v>0</v>
      </c>
      <c r="G184" s="209"/>
    </row>
    <row r="185" spans="1:8" hidden="1" outlineLevel="1" x14ac:dyDescent="0.8">
      <c r="A185" s="11"/>
      <c r="B185" s="10">
        <v>0</v>
      </c>
      <c r="C185" s="338"/>
      <c r="D185" s="10">
        <f t="shared" si="35"/>
        <v>0</v>
      </c>
      <c r="F185" s="173">
        <f t="shared" si="36"/>
        <v>0</v>
      </c>
      <c r="G185" s="209"/>
    </row>
    <row r="186" spans="1:8" hidden="1" outlineLevel="1" x14ac:dyDescent="0.8">
      <c r="A186" s="11"/>
      <c r="B186" s="10">
        <v>0</v>
      </c>
      <c r="C186" s="338"/>
      <c r="D186" s="10">
        <f t="shared" si="35"/>
        <v>0</v>
      </c>
      <c r="F186" s="173">
        <f t="shared" si="36"/>
        <v>0</v>
      </c>
      <c r="G186" s="209"/>
    </row>
    <row r="187" spans="1:8" hidden="1" outlineLevel="1" x14ac:dyDescent="0.8">
      <c r="A187" s="11"/>
      <c r="B187" s="10">
        <v>0</v>
      </c>
      <c r="C187" s="338"/>
      <c r="D187" s="10">
        <f t="shared" si="35"/>
        <v>0</v>
      </c>
      <c r="F187" s="173">
        <f t="shared" si="36"/>
        <v>0</v>
      </c>
      <c r="G187" s="209"/>
    </row>
    <row r="188" spans="1:8" hidden="1" outlineLevel="1" x14ac:dyDescent="0.8">
      <c r="A188" s="11"/>
      <c r="B188" s="10">
        <v>0</v>
      </c>
      <c r="C188" s="338"/>
      <c r="D188" s="10">
        <f t="shared" si="35"/>
        <v>0</v>
      </c>
      <c r="F188" s="173">
        <f t="shared" si="36"/>
        <v>0</v>
      </c>
      <c r="G188" s="209"/>
    </row>
    <row r="189" spans="1:8" hidden="1" outlineLevel="1" x14ac:dyDescent="0.8">
      <c r="A189" s="11"/>
      <c r="B189" s="10">
        <v>0</v>
      </c>
      <c r="C189" s="338"/>
      <c r="D189" s="10">
        <f t="shared" si="35"/>
        <v>0</v>
      </c>
      <c r="F189" s="173">
        <f t="shared" si="36"/>
        <v>0</v>
      </c>
      <c r="G189" s="209"/>
    </row>
    <row r="190" spans="1:8" hidden="1" outlineLevel="1" x14ac:dyDescent="0.8">
      <c r="A190" s="11"/>
      <c r="B190" s="10">
        <v>0</v>
      </c>
      <c r="C190" s="338"/>
      <c r="D190" s="10">
        <f t="shared" si="35"/>
        <v>0</v>
      </c>
      <c r="F190" s="173">
        <f t="shared" si="36"/>
        <v>0</v>
      </c>
      <c r="G190" s="209"/>
    </row>
    <row r="191" spans="1:8" hidden="1" outlineLevel="1" x14ac:dyDescent="0.8">
      <c r="A191" s="11"/>
      <c r="B191" s="10">
        <v>0</v>
      </c>
      <c r="C191" s="338"/>
      <c r="D191" s="10">
        <f t="shared" si="35"/>
        <v>0</v>
      </c>
      <c r="F191" s="173">
        <f t="shared" si="36"/>
        <v>0</v>
      </c>
      <c r="G191" s="209"/>
    </row>
    <row r="192" spans="1:8" hidden="1" outlineLevel="1" x14ac:dyDescent="0.8">
      <c r="A192" s="11"/>
      <c r="B192" s="10">
        <v>0</v>
      </c>
      <c r="C192" s="338"/>
      <c r="D192" s="10">
        <f t="shared" si="35"/>
        <v>0</v>
      </c>
      <c r="F192" s="173">
        <f t="shared" si="36"/>
        <v>0</v>
      </c>
      <c r="G192" s="209"/>
    </row>
    <row r="193" spans="1:8" hidden="1" outlineLevel="1" x14ac:dyDescent="0.8">
      <c r="A193" s="11"/>
      <c r="B193" s="10">
        <v>0</v>
      </c>
      <c r="C193" s="338"/>
      <c r="D193" s="10">
        <f t="shared" si="35"/>
        <v>0</v>
      </c>
      <c r="F193" s="173">
        <f t="shared" si="36"/>
        <v>0</v>
      </c>
      <c r="G193" s="209"/>
    </row>
    <row r="194" spans="1:8" hidden="1" outlineLevel="1" x14ac:dyDescent="0.8">
      <c r="A194" s="11"/>
      <c r="B194" s="10">
        <v>0</v>
      </c>
      <c r="C194" s="338"/>
      <c r="D194" s="10">
        <f t="shared" si="35"/>
        <v>0</v>
      </c>
      <c r="F194" s="173">
        <f t="shared" si="36"/>
        <v>0</v>
      </c>
      <c r="G194" s="209"/>
    </row>
    <row r="195" spans="1:8" ht="63.75" customHeight="1" collapsed="1" thickBot="1" x14ac:dyDescent="0.85">
      <c r="A195" s="18" t="s">
        <v>317</v>
      </c>
      <c r="B195" s="17" t="s">
        <v>209</v>
      </c>
      <c r="C195" s="340" t="s">
        <v>215</v>
      </c>
      <c r="D195" s="79" t="s">
        <v>216</v>
      </c>
      <c r="E195" s="300" t="s">
        <v>217</v>
      </c>
    </row>
    <row r="196" spans="1:8" ht="21.75" thickBot="1" x14ac:dyDescent="0.85">
      <c r="A196" s="49">
        <f>SUM(D197:D200)</f>
        <v>6000</v>
      </c>
      <c r="B196" s="21" t="s">
        <v>61</v>
      </c>
      <c r="C196" s="336" t="s">
        <v>62</v>
      </c>
      <c r="D196" s="80">
        <f>SUM(D197:D199)</f>
        <v>6000</v>
      </c>
      <c r="E196" s="301">
        <f>SUM(F197:F211)</f>
        <v>0</v>
      </c>
      <c r="F196" s="504" t="s">
        <v>211</v>
      </c>
      <c r="G196" s="505"/>
      <c r="H196" s="505"/>
    </row>
    <row r="197" spans="1:8" x14ac:dyDescent="0.8">
      <c r="A197" s="257" t="s">
        <v>318</v>
      </c>
      <c r="B197" s="12">
        <v>2000</v>
      </c>
      <c r="C197" s="341">
        <v>3</v>
      </c>
      <c r="D197" s="12">
        <f>B197*C197</f>
        <v>6000</v>
      </c>
      <c r="E197" s="302">
        <f>C197</f>
        <v>3</v>
      </c>
      <c r="G197" s="209"/>
      <c r="H197" s="283">
        <f>E197*B197</f>
        <v>6000</v>
      </c>
    </row>
    <row r="198" spans="1:8" x14ac:dyDescent="0.8">
      <c r="A198" s="40" t="s">
        <v>273</v>
      </c>
      <c r="B198" s="10">
        <v>20000</v>
      </c>
      <c r="C198" s="341"/>
      <c r="D198" s="10">
        <f>B198*C198</f>
        <v>0</v>
      </c>
      <c r="E198" s="327"/>
      <c r="G198" s="209"/>
      <c r="H198" s="283">
        <f t="shared" ref="H198:H211" si="37">E198*B198</f>
        <v>0</v>
      </c>
    </row>
    <row r="199" spans="1:8" x14ac:dyDescent="0.8">
      <c r="A199" s="11" t="s">
        <v>319</v>
      </c>
      <c r="B199" s="10">
        <v>400</v>
      </c>
      <c r="C199" s="341"/>
      <c r="D199" s="10">
        <f>B199*C199</f>
        <v>0</v>
      </c>
      <c r="E199" s="302"/>
      <c r="G199" s="209"/>
      <c r="H199" s="283">
        <f t="shared" si="37"/>
        <v>0</v>
      </c>
    </row>
    <row r="200" spans="1:8" x14ac:dyDescent="0.8">
      <c r="A200" s="11" t="s">
        <v>320</v>
      </c>
      <c r="B200" s="10">
        <v>2000</v>
      </c>
      <c r="C200" s="341"/>
      <c r="D200" s="10"/>
      <c r="E200" s="295"/>
      <c r="G200" s="209"/>
      <c r="H200" s="283">
        <f t="shared" si="37"/>
        <v>0</v>
      </c>
    </row>
    <row r="201" spans="1:8" x14ac:dyDescent="0.8">
      <c r="A201" s="11" t="s">
        <v>321</v>
      </c>
      <c r="B201" s="10">
        <v>2000</v>
      </c>
      <c r="C201" s="341"/>
      <c r="D201" s="10"/>
      <c r="E201" s="295"/>
      <c r="G201" s="209"/>
      <c r="H201" s="283">
        <f t="shared" si="37"/>
        <v>0</v>
      </c>
    </row>
    <row r="202" spans="1:8" x14ac:dyDescent="0.8">
      <c r="A202" s="11" t="s">
        <v>322</v>
      </c>
      <c r="B202" s="10">
        <v>2000</v>
      </c>
      <c r="C202" s="341"/>
      <c r="D202" s="10"/>
      <c r="E202" s="295"/>
      <c r="G202" s="209"/>
      <c r="H202" s="283">
        <f t="shared" si="37"/>
        <v>0</v>
      </c>
    </row>
    <row r="203" spans="1:8" x14ac:dyDescent="0.8">
      <c r="A203" s="11" t="s">
        <v>323</v>
      </c>
      <c r="B203" s="10">
        <v>70000</v>
      </c>
      <c r="C203" s="341"/>
      <c r="D203" s="10"/>
      <c r="E203" s="295"/>
      <c r="G203" s="209"/>
      <c r="H203" s="283">
        <f t="shared" si="37"/>
        <v>0</v>
      </c>
    </row>
    <row r="204" spans="1:8" x14ac:dyDescent="0.8">
      <c r="A204" s="11" t="s">
        <v>324</v>
      </c>
      <c r="B204" s="10">
        <v>6000</v>
      </c>
      <c r="C204" s="341"/>
      <c r="D204" s="10"/>
      <c r="E204" s="295"/>
      <c r="G204" s="209"/>
      <c r="H204" s="283">
        <f t="shared" si="37"/>
        <v>0</v>
      </c>
    </row>
    <row r="205" spans="1:8" x14ac:dyDescent="0.8">
      <c r="A205" s="217" t="s">
        <v>325</v>
      </c>
      <c r="B205" s="10">
        <v>7000</v>
      </c>
      <c r="C205" s="341"/>
      <c r="D205" s="10"/>
      <c r="E205" s="295"/>
      <c r="G205" s="209"/>
      <c r="H205" s="283">
        <f t="shared" si="37"/>
        <v>0</v>
      </c>
    </row>
    <row r="206" spans="1:8" x14ac:dyDescent="0.8">
      <c r="A206" s="217" t="s">
        <v>326</v>
      </c>
      <c r="B206" s="10">
        <v>5400</v>
      </c>
      <c r="C206" s="341"/>
      <c r="D206" s="10"/>
      <c r="E206" s="295"/>
      <c r="G206" s="209"/>
      <c r="H206" s="283">
        <f t="shared" si="37"/>
        <v>0</v>
      </c>
    </row>
    <row r="207" spans="1:8" x14ac:dyDescent="0.8">
      <c r="A207" s="11" t="s">
        <v>327</v>
      </c>
      <c r="B207" s="10">
        <v>20000</v>
      </c>
      <c r="C207" s="341"/>
      <c r="D207" s="10"/>
      <c r="E207" s="295"/>
      <c r="G207" s="209"/>
      <c r="H207" s="283">
        <f t="shared" si="37"/>
        <v>0</v>
      </c>
    </row>
    <row r="208" spans="1:8" ht="21" customHeight="1" x14ac:dyDescent="0.8">
      <c r="A208" s="11" t="s">
        <v>328</v>
      </c>
      <c r="B208" s="10">
        <v>3000</v>
      </c>
      <c r="C208" s="341"/>
      <c r="D208" s="10"/>
      <c r="E208" s="295"/>
      <c r="G208" s="209"/>
      <c r="H208" s="283">
        <f t="shared" si="37"/>
        <v>0</v>
      </c>
    </row>
    <row r="209" spans="1:15" x14ac:dyDescent="0.8">
      <c r="A209" s="11" t="s">
        <v>329</v>
      </c>
      <c r="B209" s="10">
        <v>2000</v>
      </c>
      <c r="C209" s="341"/>
      <c r="D209" s="10"/>
      <c r="E209" s="295"/>
      <c r="G209" s="209"/>
      <c r="H209" s="283">
        <f t="shared" si="37"/>
        <v>0</v>
      </c>
    </row>
    <row r="210" spans="1:15" x14ac:dyDescent="0.8">
      <c r="A210" s="11" t="s">
        <v>330</v>
      </c>
      <c r="B210" s="10">
        <v>10000</v>
      </c>
      <c r="C210" s="341"/>
      <c r="D210" s="10"/>
      <c r="E210" s="295"/>
      <c r="G210" s="209"/>
      <c r="H210" s="283">
        <f t="shared" si="37"/>
        <v>0</v>
      </c>
    </row>
    <row r="211" spans="1:15" x14ac:dyDescent="0.8">
      <c r="A211" s="11" t="s">
        <v>331</v>
      </c>
      <c r="B211" s="10">
        <v>5000</v>
      </c>
      <c r="C211" s="341"/>
      <c r="D211" s="10"/>
      <c r="E211" s="295"/>
      <c r="G211" s="209"/>
      <c r="H211" s="283">
        <f t="shared" si="37"/>
        <v>0</v>
      </c>
    </row>
    <row r="212" spans="1:15" ht="63.75" customHeight="1" thickBot="1" x14ac:dyDescent="0.85">
      <c r="A212" s="18" t="s">
        <v>332</v>
      </c>
      <c r="B212" s="17" t="s">
        <v>209</v>
      </c>
      <c r="C212" s="340" t="s">
        <v>215</v>
      </c>
      <c r="D212" s="79" t="s">
        <v>216</v>
      </c>
      <c r="E212" s="300" t="s">
        <v>217</v>
      </c>
    </row>
    <row r="213" spans="1:15" ht="21.75" thickBot="1" x14ac:dyDescent="0.85">
      <c r="A213" s="49">
        <f>SUM(D214:D229)</f>
        <v>18000</v>
      </c>
      <c r="B213" s="21" t="s">
        <v>61</v>
      </c>
      <c r="C213" s="336" t="s">
        <v>62</v>
      </c>
      <c r="D213" s="80">
        <f>SUM(D214:D235)</f>
        <v>18000</v>
      </c>
      <c r="E213" s="328">
        <f>SUM(F213:F229)</f>
        <v>16400</v>
      </c>
      <c r="F213" s="504"/>
      <c r="G213" s="505"/>
      <c r="H213" s="505"/>
    </row>
    <row r="214" spans="1:15" x14ac:dyDescent="0.45">
      <c r="A214" s="42" t="s">
        <v>333</v>
      </c>
      <c r="B214" s="43">
        <v>6000</v>
      </c>
      <c r="C214" s="369">
        <v>3</v>
      </c>
      <c r="D214" s="12">
        <f>B214*C214</f>
        <v>18000</v>
      </c>
      <c r="E214" s="318">
        <f>C214</f>
        <v>3</v>
      </c>
      <c r="G214" s="278"/>
      <c r="H214" s="283">
        <f>E214*B214</f>
        <v>18000</v>
      </c>
      <c r="J214" s="22" t="s">
        <v>334</v>
      </c>
      <c r="K214" s="23" t="s">
        <v>65</v>
      </c>
      <c r="L214" s="24" t="s">
        <v>66</v>
      </c>
      <c r="M214" s="24" t="s">
        <v>67</v>
      </c>
      <c r="N214" s="25" t="s">
        <v>68</v>
      </c>
      <c r="O214" s="26">
        <v>3000</v>
      </c>
    </row>
    <row r="215" spans="1:15" s="58" customFormat="1" ht="35.450000000000003" customHeight="1" thickBot="1" x14ac:dyDescent="0.45">
      <c r="A215" s="3" t="s">
        <v>335</v>
      </c>
      <c r="B215" s="43">
        <v>6000</v>
      </c>
      <c r="C215" s="369"/>
      <c r="D215" s="38">
        <f>B215*C215</f>
        <v>0</v>
      </c>
      <c r="E215" s="318"/>
      <c r="F215" s="283">
        <f>E215*B215</f>
        <v>0</v>
      </c>
      <c r="G215" s="282"/>
      <c r="J215" s="179">
        <v>3</v>
      </c>
      <c r="K215" s="176">
        <v>4</v>
      </c>
      <c r="L215" s="108">
        <f>J215*K215*10</f>
        <v>120</v>
      </c>
      <c r="M215" s="109">
        <f>L215*1.6</f>
        <v>192</v>
      </c>
      <c r="N215" s="110">
        <f>M215/25</f>
        <v>7.68</v>
      </c>
      <c r="O215" s="177">
        <f>N215*O214</f>
        <v>23040</v>
      </c>
    </row>
    <row r="216" spans="1:15" x14ac:dyDescent="0.8">
      <c r="A216" s="68" t="s">
        <v>336</v>
      </c>
      <c r="B216" s="43">
        <v>6000</v>
      </c>
      <c r="C216" s="368"/>
      <c r="D216" s="10">
        <f t="shared" ref="D216:D229" si="38">B216*C216</f>
        <v>0</v>
      </c>
      <c r="E216" s="329"/>
      <c r="F216" s="274"/>
      <c r="G216" s="278"/>
      <c r="H216" s="283">
        <f>E216*B216</f>
        <v>0</v>
      </c>
    </row>
    <row r="217" spans="1:15" x14ac:dyDescent="0.8">
      <c r="A217" s="169" t="s">
        <v>337</v>
      </c>
      <c r="B217" s="404">
        <v>2500</v>
      </c>
      <c r="C217" s="368"/>
      <c r="D217" s="10">
        <f>B217*C217</f>
        <v>0</v>
      </c>
      <c r="E217" s="329"/>
      <c r="F217" s="283">
        <f>E217*B217</f>
        <v>0</v>
      </c>
      <c r="G217" s="278"/>
    </row>
    <row r="218" spans="1:15" x14ac:dyDescent="0.8">
      <c r="A218" s="11" t="s">
        <v>338</v>
      </c>
      <c r="B218" s="10">
        <v>800</v>
      </c>
      <c r="C218" s="370"/>
      <c r="D218" s="10">
        <f t="shared" si="38"/>
        <v>0</v>
      </c>
      <c r="E218" s="302"/>
      <c r="F218" s="274"/>
      <c r="G218" s="278"/>
      <c r="H218" s="284"/>
    </row>
    <row r="219" spans="1:15" x14ac:dyDescent="0.8">
      <c r="B219" s="10">
        <v>1600</v>
      </c>
      <c r="C219" s="371"/>
      <c r="D219" s="10">
        <f t="shared" si="38"/>
        <v>0</v>
      </c>
      <c r="E219" s="406"/>
      <c r="F219" s="274"/>
      <c r="G219" s="278"/>
      <c r="H219" s="284"/>
    </row>
    <row r="220" spans="1:15" x14ac:dyDescent="0.8">
      <c r="A220" s="11" t="s">
        <v>339</v>
      </c>
      <c r="B220" s="10">
        <v>3000</v>
      </c>
      <c r="C220" s="368"/>
      <c r="D220" s="10">
        <f t="shared" si="38"/>
        <v>0</v>
      </c>
      <c r="E220" s="329"/>
      <c r="F220" s="274"/>
      <c r="G220" s="278"/>
      <c r="H220" s="284"/>
    </row>
    <row r="221" spans="1:15" x14ac:dyDescent="0.8">
      <c r="A221" s="11" t="s">
        <v>340</v>
      </c>
      <c r="B221" s="10">
        <v>3000</v>
      </c>
      <c r="C221" s="372"/>
      <c r="D221" s="10">
        <f t="shared" si="38"/>
        <v>0</v>
      </c>
      <c r="E221" s="330">
        <f>C221</f>
        <v>0</v>
      </c>
      <c r="F221" s="274"/>
      <c r="G221" s="278"/>
      <c r="H221" s="283">
        <f>E221*B221</f>
        <v>0</v>
      </c>
    </row>
    <row r="222" spans="1:15" x14ac:dyDescent="0.8">
      <c r="A222" s="11" t="s">
        <v>341</v>
      </c>
      <c r="B222" s="10">
        <v>5000</v>
      </c>
      <c r="C222" s="373"/>
      <c r="D222" s="10">
        <f t="shared" si="38"/>
        <v>0</v>
      </c>
      <c r="E222" s="407"/>
      <c r="F222" s="274"/>
      <c r="G222" s="278"/>
      <c r="H222" s="283">
        <f>E222*B222</f>
        <v>0</v>
      </c>
    </row>
    <row r="223" spans="1:15" x14ac:dyDescent="0.8">
      <c r="A223" s="11" t="s">
        <v>342</v>
      </c>
      <c r="B223" s="10">
        <v>800</v>
      </c>
      <c r="C223" s="330"/>
      <c r="D223" s="10">
        <f t="shared" si="38"/>
        <v>0</v>
      </c>
      <c r="E223" s="330">
        <f t="shared" ref="E223:E230" si="39">C223</f>
        <v>0</v>
      </c>
      <c r="F223" s="274"/>
      <c r="G223" s="278"/>
      <c r="H223" s="283">
        <f>E223*B223</f>
        <v>0</v>
      </c>
    </row>
    <row r="224" spans="1:15" x14ac:dyDescent="0.8">
      <c r="A224" s="11" t="s">
        <v>343</v>
      </c>
      <c r="B224" s="10">
        <v>1400</v>
      </c>
      <c r="C224" s="374"/>
      <c r="D224" s="10">
        <f t="shared" si="38"/>
        <v>0</v>
      </c>
      <c r="E224" s="330">
        <f t="shared" si="39"/>
        <v>0</v>
      </c>
      <c r="F224" s="274"/>
      <c r="G224" s="278"/>
      <c r="H224" s="283">
        <f>E224*B224</f>
        <v>0</v>
      </c>
    </row>
    <row r="225" spans="1:8" x14ac:dyDescent="0.8">
      <c r="A225" s="75" t="s">
        <v>196</v>
      </c>
      <c r="B225" s="10">
        <v>600</v>
      </c>
      <c r="C225" s="375"/>
      <c r="D225" s="76">
        <f t="shared" si="38"/>
        <v>0</v>
      </c>
      <c r="E225" s="331">
        <f t="shared" si="39"/>
        <v>0</v>
      </c>
      <c r="F225" s="274"/>
      <c r="G225" s="278"/>
      <c r="H225" s="283">
        <f>E225*B225</f>
        <v>0</v>
      </c>
    </row>
    <row r="226" spans="1:8" x14ac:dyDescent="0.8">
      <c r="A226" s="75" t="s">
        <v>344</v>
      </c>
      <c r="B226" s="10">
        <v>400</v>
      </c>
      <c r="C226" s="375"/>
      <c r="D226" s="76">
        <f t="shared" si="38"/>
        <v>0</v>
      </c>
      <c r="E226" s="479">
        <f>Díj!G184+Díj!G185</f>
        <v>41</v>
      </c>
      <c r="F226" s="480">
        <f>E226*B226</f>
        <v>16400</v>
      </c>
      <c r="G226" s="278"/>
    </row>
    <row r="227" spans="1:8" x14ac:dyDescent="0.8">
      <c r="A227" s="433"/>
      <c r="B227" s="10"/>
      <c r="C227" s="338"/>
      <c r="D227" s="76">
        <f t="shared" si="38"/>
        <v>0</v>
      </c>
      <c r="E227" s="408">
        <f t="shared" si="39"/>
        <v>0</v>
      </c>
      <c r="F227" s="274"/>
      <c r="G227" s="278"/>
      <c r="H227" s="284"/>
    </row>
    <row r="228" spans="1:8" x14ac:dyDescent="0.8">
      <c r="A228" s="75" t="s">
        <v>345</v>
      </c>
      <c r="B228" s="10">
        <v>3000</v>
      </c>
      <c r="C228" s="376"/>
      <c r="D228" s="76">
        <f t="shared" si="38"/>
        <v>0</v>
      </c>
      <c r="E228" s="329">
        <f t="shared" si="39"/>
        <v>0</v>
      </c>
      <c r="F228" s="274"/>
      <c r="G228" s="278"/>
      <c r="H228" s="284"/>
    </row>
    <row r="229" spans="1:8" x14ac:dyDescent="0.8">
      <c r="A229" s="75" t="s">
        <v>346</v>
      </c>
      <c r="B229" s="10">
        <v>600</v>
      </c>
      <c r="C229" s="375"/>
      <c r="D229" s="76">
        <f t="shared" si="38"/>
        <v>0</v>
      </c>
      <c r="E229" s="331">
        <f t="shared" si="39"/>
        <v>0</v>
      </c>
      <c r="F229" s="274"/>
      <c r="G229" s="278"/>
      <c r="H229" s="284"/>
    </row>
    <row r="230" spans="1:8" x14ac:dyDescent="0.8">
      <c r="B230" s="77"/>
      <c r="C230" s="377"/>
      <c r="E230" s="332">
        <f t="shared" si="39"/>
        <v>0</v>
      </c>
      <c r="F230" s="274"/>
      <c r="G230" s="288"/>
      <c r="H230" s="287"/>
    </row>
  </sheetData>
  <mergeCells count="21">
    <mergeCell ref="B1:D1"/>
    <mergeCell ref="F213:H213"/>
    <mergeCell ref="F196:H196"/>
    <mergeCell ref="F32:H32"/>
    <mergeCell ref="F99:H99"/>
    <mergeCell ref="F89:H89"/>
    <mergeCell ref="F179:H179"/>
    <mergeCell ref="A5:F5"/>
    <mergeCell ref="B6:D6"/>
    <mergeCell ref="F8:H8"/>
    <mergeCell ref="A4:E4"/>
    <mergeCell ref="F161:H161"/>
    <mergeCell ref="F69:H69"/>
    <mergeCell ref="F49:H49"/>
    <mergeCell ref="J99:L99"/>
    <mergeCell ref="F154:H154"/>
    <mergeCell ref="F14:H14"/>
    <mergeCell ref="H7:J7"/>
    <mergeCell ref="F118:H118"/>
    <mergeCell ref="F79:H79"/>
    <mergeCell ref="F136:H136"/>
  </mergeCells>
  <hyperlinks>
    <hyperlink ref="B6" r:id="rId1"/>
  </hyperlinks>
  <pageMargins left="0.70866141732283472" right="0.70866141732283472" top="0.33" bottom="0.2" header="0.24" footer="0.19685039370078741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Tóth Róbert AuraColor</dc:creator>
  <cp:keywords/>
  <dc:description/>
  <cp:lastModifiedBy>User</cp:lastModifiedBy>
  <cp:revision/>
  <dcterms:created xsi:type="dcterms:W3CDTF">2013-09-06T04:46:12Z</dcterms:created>
  <dcterms:modified xsi:type="dcterms:W3CDTF">2023-12-03T07:08:40Z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